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60" windowWidth="21075" windowHeight="8250"/>
  </bookViews>
  <sheets>
    <sheet name="Калькулятор" sheetId="1" r:id="rId1"/>
    <sheet name="Разбавление основ" sheetId="3" r:id="rId2"/>
    <sheet name="Лист2" sheetId="2" r:id="rId3"/>
  </sheets>
  <definedNames>
    <definedName name="БазоваяОснова">Лист2!$F$1</definedName>
    <definedName name="Концетрация_базовой_основы__мг_мл">Калькулятор!$B$3</definedName>
  </definedNames>
  <calcPr calcId="145621"/>
</workbook>
</file>

<file path=xl/calcChain.xml><?xml version="1.0" encoding="utf-8"?>
<calcChain xmlns="http://schemas.openxmlformats.org/spreadsheetml/2006/main">
  <c r="H7" i="3" l="1"/>
  <c r="H9" i="3"/>
  <c r="H10" i="3"/>
  <c r="E7" i="3"/>
  <c r="C7" i="3" s="1"/>
  <c r="C10" i="3"/>
  <c r="E10" i="3" s="1"/>
  <c r="H8" i="3" l="1"/>
  <c r="G3" i="2"/>
  <c r="C9" i="3" s="1"/>
  <c r="E9" i="3" s="1"/>
  <c r="B3" i="1"/>
  <c r="D12" i="1"/>
  <c r="D9" i="1"/>
  <c r="C13" i="2"/>
  <c r="C14" i="2" s="1"/>
  <c r="C15" i="2" s="1"/>
  <c r="C10" i="2"/>
  <c r="C11" i="2" s="1"/>
  <c r="C12" i="2" s="1"/>
  <c r="C3" i="2"/>
  <c r="C4" i="2" s="1"/>
  <c r="C5" i="2" s="1"/>
  <c r="C6" i="2" s="1"/>
  <c r="C7" i="2" s="1"/>
  <c r="C8" i="2" s="1"/>
  <c r="C9" i="2" s="1"/>
  <c r="C2" i="2"/>
  <c r="C8" i="3" l="1"/>
  <c r="E8" i="3" s="1"/>
  <c r="H5" i="3" s="1"/>
  <c r="A2" i="2"/>
  <c r="A3" i="2" s="1"/>
  <c r="A4" i="2" s="1"/>
  <c r="A5" i="2" s="1"/>
  <c r="A6" i="2" s="1"/>
  <c r="A7" i="2" s="1"/>
  <c r="A8" i="2" s="1"/>
  <c r="A9" i="2" s="1"/>
  <c r="A10" i="2" s="1"/>
  <c r="L10" i="3" l="1"/>
  <c r="L7" i="3"/>
  <c r="L9" i="3"/>
  <c r="I4" i="1"/>
  <c r="F10" i="1" l="1"/>
  <c r="F9" i="1"/>
  <c r="F8" i="1"/>
  <c r="D8" i="1" l="1"/>
  <c r="O9" i="1"/>
  <c r="N9" i="1"/>
  <c r="N8" i="1"/>
  <c r="O8" i="1"/>
  <c r="N10" i="1"/>
  <c r="O10" i="1"/>
  <c r="L10" i="1"/>
  <c r="P10" i="1" s="1"/>
  <c r="M10" i="1"/>
  <c r="M8" i="1"/>
  <c r="L8" i="1"/>
  <c r="P8" i="1" s="1"/>
  <c r="Q8" i="1" s="1"/>
  <c r="L9" i="1"/>
  <c r="P9" i="1" s="1"/>
  <c r="Q9" i="1" s="1"/>
  <c r="M9" i="1"/>
  <c r="I10" i="1"/>
  <c r="I9" i="1"/>
  <c r="I8" i="1"/>
  <c r="F12" i="1"/>
  <c r="G1" i="2" l="1"/>
  <c r="F5" i="1"/>
  <c r="F11" i="1"/>
  <c r="D11" i="1" s="1"/>
  <c r="C14" i="1" s="1"/>
  <c r="L12" i="1"/>
  <c r="P12" i="1" s="1"/>
  <c r="Q12" i="1" s="1"/>
  <c r="N12" i="1"/>
  <c r="M12" i="1"/>
  <c r="O12" i="1"/>
  <c r="I12" i="1"/>
  <c r="F14" i="1"/>
  <c r="Q2" i="1" l="1"/>
  <c r="M14" i="1" s="1"/>
  <c r="Q14" i="1" s="1"/>
  <c r="N11" i="1"/>
  <c r="O11" i="1"/>
  <c r="M11" i="1"/>
  <c r="I11" i="1"/>
  <c r="L11" i="1"/>
  <c r="P11" i="1" s="1"/>
  <c r="Q11" i="1" s="1"/>
  <c r="D14" i="1"/>
  <c r="I5" i="1" s="1"/>
  <c r="Q10" i="1"/>
</calcChain>
</file>

<file path=xl/sharedStrings.xml><?xml version="1.0" encoding="utf-8"?>
<sst xmlns="http://schemas.openxmlformats.org/spreadsheetml/2006/main" count="84" uniqueCount="45">
  <si>
    <t>Колличество желаемой жидкости, мл</t>
  </si>
  <si>
    <t>Ароматизатор, %</t>
  </si>
  <si>
    <t>Вода, %</t>
  </si>
  <si>
    <t>мл</t>
  </si>
  <si>
    <t>Готовая жидкость</t>
  </si>
  <si>
    <t>→</t>
  </si>
  <si>
    <t>Ингридиенты</t>
  </si>
  <si>
    <t>Глицерин, %</t>
  </si>
  <si>
    <t>Колличество капель в 1 мл</t>
  </si>
  <si>
    <t>капель</t>
  </si>
  <si>
    <t>Пропиленгликоль, %</t>
  </si>
  <si>
    <t>Базовая жидкость, %</t>
  </si>
  <si>
    <t>Контроль готового объема</t>
  </si>
  <si>
    <t>%</t>
  </si>
  <si>
    <t>Traditional</t>
  </si>
  <si>
    <t>Ice blade</t>
  </si>
  <si>
    <t>Состав смеси:</t>
  </si>
  <si>
    <t>Концетрация желаемой основы, мг/мл</t>
  </si>
  <si>
    <t>Измерения шприцом</t>
  </si>
  <si>
    <t>=</t>
  </si>
  <si>
    <t>Цена</t>
  </si>
  <si>
    <t>Ароматизатор, мл</t>
  </si>
  <si>
    <t>Сотка, мл</t>
  </si>
  <si>
    <t>мл за</t>
  </si>
  <si>
    <t>Парю в день</t>
  </si>
  <si>
    <t>дней -</t>
  </si>
  <si>
    <t>Velvet cloud</t>
  </si>
  <si>
    <t>Пропиленгликоль, мл</t>
  </si>
  <si>
    <t>Глицерин, мл</t>
  </si>
  <si>
    <t>за</t>
  </si>
  <si>
    <t>Свои значения</t>
  </si>
  <si>
    <t>Свои значения, %</t>
  </si>
  <si>
    <t>При заданных значениях, % Глицерина должен быть не больше:</t>
  </si>
  <si>
    <t>↔</t>
  </si>
  <si>
    <t>Желаемая Основа</t>
  </si>
  <si>
    <t>Исходная Основа</t>
  </si>
  <si>
    <t>Крепость</t>
  </si>
  <si>
    <t>Тип</t>
  </si>
  <si>
    <t>Разбавление Основ</t>
  </si>
  <si>
    <t>Объем</t>
  </si>
  <si>
    <t>Пропиленгиколь</t>
  </si>
  <si>
    <t>Глицерин</t>
  </si>
  <si>
    <t>Вода</t>
  </si>
  <si>
    <t>Никотин</t>
  </si>
  <si>
    <t>Необходимо добавить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</si>
</sst>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#,##0&quot;р.&quot;;[Red]#,##0&quot;р.&quot;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4"/>
      <name val="Tahoma"/>
      <family val="2"/>
      <charset val="204"/>
    </font>
    <font>
      <sz val="14"/>
      <color theme="0"/>
      <name val="Tahoma"/>
      <family val="2"/>
      <charset val="204"/>
    </font>
    <font>
      <sz val="1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2"/>
      <name val="Tahoma"/>
      <family val="2"/>
      <charset val="204"/>
    </font>
    <font>
      <sz val="11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6337778862885"/>
        <bgColor indexed="64"/>
      </patternFill>
    </fill>
  </fills>
  <borders count="6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0" borderId="0" xfId="0" applyFont="1"/>
    <xf numFmtId="0" fontId="1" fillId="10" borderId="0" xfId="0" applyFont="1" applyFill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7" borderId="3" xfId="0" applyFont="1" applyFill="1" applyBorder="1" applyAlignment="1" applyProtection="1">
      <alignment horizontal="center" vertical="center"/>
      <protection locked="0"/>
    </xf>
    <xf numFmtId="0" fontId="4" fillId="9" borderId="0" xfId="0" applyFont="1" applyFill="1" applyBorder="1" applyAlignment="1">
      <alignment vertical="center"/>
    </xf>
    <xf numFmtId="0" fontId="4" fillId="9" borderId="11" xfId="0" applyFont="1" applyFill="1" applyBorder="1"/>
    <xf numFmtId="0" fontId="5" fillId="9" borderId="11" xfId="0" applyFont="1" applyFill="1" applyBorder="1"/>
    <xf numFmtId="0" fontId="4" fillId="9" borderId="12" xfId="0" applyFont="1" applyFill="1" applyBorder="1" applyAlignment="1">
      <alignment vertical="center"/>
    </xf>
    <xf numFmtId="0" fontId="5" fillId="9" borderId="12" xfId="0" applyFont="1" applyFill="1" applyBorder="1"/>
    <xf numFmtId="0" fontId="4" fillId="9" borderId="11" xfId="0" applyFont="1" applyFill="1" applyBorder="1" applyAlignment="1">
      <alignment vertical="center"/>
    </xf>
    <xf numFmtId="0" fontId="6" fillId="9" borderId="7" xfId="0" applyFont="1" applyFill="1" applyBorder="1"/>
    <xf numFmtId="0" fontId="5" fillId="9" borderId="7" xfId="0" applyFont="1" applyFill="1" applyBorder="1"/>
    <xf numFmtId="0" fontId="5" fillId="9" borderId="8" xfId="0" applyFont="1" applyFill="1" applyBorder="1"/>
    <xf numFmtId="0" fontId="4" fillId="5" borderId="14" xfId="0" applyFont="1" applyFill="1" applyBorder="1" applyAlignment="1">
      <alignment horizontal="center" vertical="center"/>
    </xf>
    <xf numFmtId="0" fontId="4" fillId="5" borderId="13" xfId="0" applyNumberFormat="1" applyFont="1" applyFill="1" applyBorder="1" applyAlignment="1" applyProtection="1">
      <alignment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3" xfId="0" applyNumberFormat="1" applyFont="1" applyFill="1" applyBorder="1" applyAlignment="1" applyProtection="1">
      <alignment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3" xfId="0" applyNumberFormat="1" applyFont="1" applyFill="1" applyBorder="1" applyAlignment="1" applyProtection="1">
      <alignment vertical="center"/>
    </xf>
    <xf numFmtId="0" fontId="4" fillId="7" borderId="19" xfId="0" applyFont="1" applyFill="1" applyBorder="1" applyAlignment="1">
      <alignment vertical="center"/>
    </xf>
    <xf numFmtId="2" fontId="4" fillId="7" borderId="17" xfId="0" applyNumberFormat="1" applyFont="1" applyFill="1" applyBorder="1" applyAlignment="1">
      <alignment horizontal="center" vertical="center"/>
    </xf>
    <xf numFmtId="1" fontId="4" fillId="7" borderId="18" xfId="0" applyNumberFormat="1" applyFont="1" applyFill="1" applyBorder="1" applyAlignment="1">
      <alignment vertical="center"/>
    </xf>
    <xf numFmtId="2" fontId="4" fillId="7" borderId="3" xfId="0" applyNumberFormat="1" applyFont="1" applyFill="1" applyBorder="1" applyAlignment="1">
      <alignment vertical="center"/>
    </xf>
    <xf numFmtId="0" fontId="4" fillId="2" borderId="27" xfId="0" applyFont="1" applyFill="1" applyBorder="1" applyAlignment="1">
      <alignment horizontal="left" vertical="center"/>
    </xf>
    <xf numFmtId="0" fontId="4" fillId="5" borderId="29" xfId="0" applyFont="1" applyFill="1" applyBorder="1" applyAlignment="1">
      <alignment horizontal="left" vertical="center"/>
    </xf>
    <xf numFmtId="0" fontId="4" fillId="6" borderId="29" xfId="0" applyFont="1" applyFill="1" applyBorder="1" applyAlignment="1">
      <alignment horizontal="left" vertical="center"/>
    </xf>
    <xf numFmtId="0" fontId="4" fillId="4" borderId="29" xfId="0" applyFont="1" applyFill="1" applyBorder="1" applyAlignment="1">
      <alignment horizontal="left" vertical="center"/>
    </xf>
    <xf numFmtId="0" fontId="4" fillId="3" borderId="31" xfId="0" applyFont="1" applyFill="1" applyBorder="1" applyAlignment="1">
      <alignment horizontal="left" vertical="center"/>
    </xf>
    <xf numFmtId="0" fontId="4" fillId="2" borderId="34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center" vertical="center"/>
    </xf>
    <xf numFmtId="0" fontId="4" fillId="5" borderId="37" xfId="0" applyFont="1" applyFill="1" applyBorder="1" applyAlignment="1" applyProtection="1">
      <alignment vertical="center"/>
    </xf>
    <xf numFmtId="0" fontId="4" fillId="6" borderId="37" xfId="0" applyFont="1" applyFill="1" applyBorder="1" applyAlignment="1" applyProtection="1">
      <alignment vertical="center"/>
    </xf>
    <xf numFmtId="0" fontId="4" fillId="4" borderId="37" xfId="0" applyFont="1" applyFill="1" applyBorder="1" applyAlignment="1" applyProtection="1">
      <alignment vertical="center"/>
    </xf>
    <xf numFmtId="0" fontId="4" fillId="3" borderId="39" xfId="0" applyFont="1" applyFill="1" applyBorder="1" applyAlignment="1">
      <alignment vertical="center"/>
    </xf>
    <xf numFmtId="0" fontId="4" fillId="3" borderId="40" xfId="0" applyNumberFormat="1" applyFont="1" applyFill="1" applyBorder="1" applyAlignment="1" applyProtection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2" borderId="42" xfId="0" applyNumberFormat="1" applyFont="1" applyFill="1" applyBorder="1" applyAlignment="1" applyProtection="1">
      <alignment vertical="center"/>
    </xf>
    <xf numFmtId="0" fontId="4" fillId="2" borderId="27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</xf>
    <xf numFmtId="0" fontId="4" fillId="6" borderId="29" xfId="0" applyFont="1" applyFill="1" applyBorder="1" applyAlignment="1" applyProtection="1">
      <alignment vertical="center"/>
    </xf>
    <xf numFmtId="0" fontId="4" fillId="4" borderId="29" xfId="0" applyFont="1" applyFill="1" applyBorder="1" applyAlignment="1" applyProtection="1">
      <alignment vertical="center"/>
    </xf>
    <xf numFmtId="0" fontId="4" fillId="3" borderId="43" xfId="0" applyNumberFormat="1" applyFont="1" applyFill="1" applyBorder="1" applyAlignment="1">
      <alignment vertical="center"/>
    </xf>
    <xf numFmtId="0" fontId="4" fillId="3" borderId="31" xfId="0" applyFont="1" applyFill="1" applyBorder="1" applyAlignment="1" applyProtection="1">
      <alignment vertical="center"/>
    </xf>
    <xf numFmtId="0" fontId="4" fillId="3" borderId="45" xfId="0" applyFont="1" applyFill="1" applyBorder="1" applyAlignment="1" applyProtection="1">
      <alignment vertical="center"/>
    </xf>
    <xf numFmtId="0" fontId="4" fillId="2" borderId="44" xfId="0" applyFont="1" applyFill="1" applyBorder="1" applyAlignment="1" applyProtection="1">
      <alignment vertical="center"/>
    </xf>
    <xf numFmtId="0" fontId="4" fillId="5" borderId="25" xfId="0" applyFont="1" applyFill="1" applyBorder="1" applyAlignment="1" applyProtection="1">
      <alignment vertical="center"/>
    </xf>
    <xf numFmtId="0" fontId="4" fillId="6" borderId="25" xfId="0" applyFont="1" applyFill="1" applyBorder="1" applyAlignment="1" applyProtection="1">
      <alignment vertical="center"/>
    </xf>
    <xf numFmtId="0" fontId="4" fillId="4" borderId="25" xfId="0" applyFont="1" applyFill="1" applyBorder="1" applyAlignment="1" applyProtection="1">
      <alignment vertical="center"/>
    </xf>
    <xf numFmtId="1" fontId="4" fillId="2" borderId="44" xfId="0" applyNumberFormat="1" applyFont="1" applyFill="1" applyBorder="1" applyAlignment="1">
      <alignment vertical="center"/>
    </xf>
    <xf numFmtId="1" fontId="4" fillId="5" borderId="25" xfId="0" applyNumberFormat="1" applyFont="1" applyFill="1" applyBorder="1" applyAlignment="1">
      <alignment vertical="center"/>
    </xf>
    <xf numFmtId="1" fontId="4" fillId="6" borderId="25" xfId="0" applyNumberFormat="1" applyFont="1" applyFill="1" applyBorder="1" applyAlignment="1">
      <alignment vertical="center"/>
    </xf>
    <xf numFmtId="1" fontId="4" fillId="4" borderId="25" xfId="0" applyNumberFormat="1" applyFont="1" applyFill="1" applyBorder="1" applyAlignment="1">
      <alignment vertical="center"/>
    </xf>
    <xf numFmtId="1" fontId="4" fillId="3" borderId="45" xfId="0" applyNumberFormat="1" applyFont="1" applyFill="1" applyBorder="1" applyAlignment="1">
      <alignment vertical="center"/>
    </xf>
    <xf numFmtId="0" fontId="4" fillId="15" borderId="14" xfId="0" applyFont="1" applyFill="1" applyBorder="1" applyAlignment="1">
      <alignment horizontal="center" vertical="center"/>
    </xf>
    <xf numFmtId="0" fontId="6" fillId="9" borderId="0" xfId="0" applyFont="1" applyFill="1" applyBorder="1"/>
    <xf numFmtId="0" fontId="0" fillId="9" borderId="11" xfId="0" applyFill="1" applyBorder="1"/>
    <xf numFmtId="0" fontId="0" fillId="9" borderId="10" xfId="0" applyFill="1" applyBorder="1"/>
    <xf numFmtId="0" fontId="4" fillId="9" borderId="0" xfId="0" applyFont="1" applyFill="1" applyBorder="1"/>
    <xf numFmtId="0" fontId="5" fillId="9" borderId="0" xfId="0" applyFont="1" applyFill="1" applyBorder="1"/>
    <xf numFmtId="0" fontId="0" fillId="9" borderId="0" xfId="0" applyFill="1" applyBorder="1"/>
    <xf numFmtId="0" fontId="0" fillId="9" borderId="7" xfId="0" applyFill="1" applyBorder="1"/>
    <xf numFmtId="0" fontId="7" fillId="9" borderId="0" xfId="0" applyFont="1" applyFill="1" applyBorder="1"/>
    <xf numFmtId="0" fontId="2" fillId="9" borderId="7" xfId="0" applyFont="1" applyFill="1" applyBorder="1"/>
    <xf numFmtId="0" fontId="0" fillId="9" borderId="12" xfId="0" applyFill="1" applyBorder="1"/>
    <xf numFmtId="0" fontId="2" fillId="9" borderId="12" xfId="0" applyFont="1" applyFill="1" applyBorder="1"/>
    <xf numFmtId="0" fontId="2" fillId="9" borderId="6" xfId="0" applyFont="1" applyFill="1" applyBorder="1"/>
    <xf numFmtId="0" fontId="4" fillId="14" borderId="2" xfId="0" applyFont="1" applyFill="1" applyBorder="1" applyAlignment="1">
      <alignment vertical="center"/>
    </xf>
    <xf numFmtId="0" fontId="4" fillId="9" borderId="0" xfId="0" applyFont="1" applyFill="1" applyBorder="1" applyAlignment="1"/>
    <xf numFmtId="0" fontId="4" fillId="8" borderId="18" xfId="0" applyFont="1" applyFill="1" applyBorder="1" applyAlignment="1">
      <alignment horizontal="center" vertical="center"/>
    </xf>
    <xf numFmtId="0" fontId="4" fillId="8" borderId="35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vertical="center"/>
    </xf>
    <xf numFmtId="0" fontId="4" fillId="9" borderId="12" xfId="0" applyFont="1" applyFill="1" applyBorder="1" applyAlignment="1"/>
    <xf numFmtId="9" fontId="4" fillId="7" borderId="17" xfId="0" applyNumberFormat="1" applyFont="1" applyFill="1" applyBorder="1" applyAlignment="1">
      <alignment horizontal="center" vertical="center"/>
    </xf>
    <xf numFmtId="12" fontId="4" fillId="6" borderId="25" xfId="0" applyNumberFormat="1" applyFont="1" applyFill="1" applyBorder="1" applyAlignment="1" applyProtection="1">
      <alignment horizontal="center" vertical="center"/>
    </xf>
    <xf numFmtId="12" fontId="4" fillId="6" borderId="25" xfId="0" applyNumberFormat="1" applyFont="1" applyFill="1" applyBorder="1" applyAlignment="1" applyProtection="1">
      <alignment horizontal="right" vertical="center"/>
    </xf>
    <xf numFmtId="12" fontId="4" fillId="3" borderId="45" xfId="0" applyNumberFormat="1" applyFont="1" applyFill="1" applyBorder="1" applyAlignment="1" applyProtection="1">
      <alignment horizontal="center" vertical="center"/>
    </xf>
    <xf numFmtId="12" fontId="4" fillId="3" borderId="45" xfId="0" applyNumberFormat="1" applyFont="1" applyFill="1" applyBorder="1" applyAlignment="1" applyProtection="1">
      <alignment horizontal="right" vertical="center"/>
    </xf>
    <xf numFmtId="12" fontId="4" fillId="4" borderId="25" xfId="0" applyNumberFormat="1" applyFont="1" applyFill="1" applyBorder="1" applyAlignment="1" applyProtection="1">
      <alignment horizontal="center" vertical="center"/>
    </xf>
    <xf numFmtId="12" fontId="4" fillId="4" borderId="25" xfId="0" applyNumberFormat="1" applyFont="1" applyFill="1" applyBorder="1" applyAlignment="1" applyProtection="1">
      <alignment horizontal="right" vertical="center"/>
    </xf>
    <xf numFmtId="12" fontId="4" fillId="5" borderId="25" xfId="0" applyNumberFormat="1" applyFont="1" applyFill="1" applyBorder="1" applyAlignment="1" applyProtection="1">
      <alignment horizontal="center" vertical="center"/>
    </xf>
    <xf numFmtId="12" fontId="4" fillId="5" borderId="25" xfId="0" applyNumberFormat="1" applyFont="1" applyFill="1" applyBorder="1" applyAlignment="1" applyProtection="1">
      <alignment horizontal="right" vertical="center"/>
    </xf>
    <xf numFmtId="12" fontId="4" fillId="2" borderId="44" xfId="0" applyNumberFormat="1" applyFont="1" applyFill="1" applyBorder="1" applyAlignment="1" applyProtection="1">
      <alignment horizontal="center" vertical="center"/>
    </xf>
    <xf numFmtId="12" fontId="4" fillId="2" borderId="44" xfId="0" applyNumberFormat="1" applyFont="1" applyFill="1" applyBorder="1" applyAlignment="1" applyProtection="1">
      <alignment horizontal="right" vertical="center"/>
    </xf>
    <xf numFmtId="0" fontId="0" fillId="14" borderId="3" xfId="0" applyFill="1" applyBorder="1"/>
    <xf numFmtId="0" fontId="5" fillId="14" borderId="11" xfId="0" applyFont="1" applyFill="1" applyBorder="1" applyAlignment="1" applyProtection="1">
      <alignment horizontal="center" vertical="center"/>
      <protection locked="0"/>
    </xf>
    <xf numFmtId="42" fontId="8" fillId="2" borderId="42" xfId="0" applyNumberFormat="1" applyFont="1" applyFill="1" applyBorder="1" applyAlignment="1" applyProtection="1">
      <alignment horizontal="center" vertical="center"/>
      <protection locked="0"/>
    </xf>
    <xf numFmtId="42" fontId="8" fillId="4" borderId="13" xfId="0" applyNumberFormat="1" applyFont="1" applyFill="1" applyBorder="1" applyAlignment="1" applyProtection="1">
      <alignment horizontal="center" vertical="center"/>
      <protection locked="0"/>
    </xf>
    <xf numFmtId="42" fontId="8" fillId="3" borderId="13" xfId="0" applyNumberFormat="1" applyFont="1" applyFill="1" applyBorder="1" applyAlignment="1" applyProtection="1">
      <alignment horizontal="center" vertical="center"/>
      <protection locked="0"/>
    </xf>
    <xf numFmtId="42" fontId="8" fillId="6" borderId="43" xfId="0" applyNumberFormat="1" applyFont="1" applyFill="1" applyBorder="1" applyAlignment="1" applyProtection="1">
      <alignment horizontal="center" vertical="center"/>
      <protection locked="0"/>
    </xf>
    <xf numFmtId="2" fontId="5" fillId="4" borderId="25" xfId="0" applyNumberFormat="1" applyFont="1" applyFill="1" applyBorder="1" applyAlignment="1" applyProtection="1">
      <alignment horizontal="center" vertical="center"/>
    </xf>
    <xf numFmtId="2" fontId="5" fillId="2" borderId="44" xfId="0" applyNumberFormat="1" applyFont="1" applyFill="1" applyBorder="1" applyAlignment="1" applyProtection="1">
      <alignment horizontal="center" vertical="center"/>
    </xf>
    <xf numFmtId="2" fontId="5" fillId="5" borderId="25" xfId="0" applyNumberFormat="1" applyFont="1" applyFill="1" applyBorder="1" applyAlignment="1" applyProtection="1">
      <alignment horizontal="center" vertical="center"/>
    </xf>
    <xf numFmtId="2" fontId="5" fillId="6" borderId="25" xfId="0" applyNumberFormat="1" applyFont="1" applyFill="1" applyBorder="1" applyAlignment="1" applyProtection="1">
      <alignment horizontal="center" vertical="center"/>
    </xf>
    <xf numFmtId="2" fontId="5" fillId="3" borderId="45" xfId="0" applyNumberFormat="1" applyFont="1" applyFill="1" applyBorder="1" applyAlignment="1" applyProtection="1">
      <alignment horizontal="center" vertical="center"/>
    </xf>
    <xf numFmtId="1" fontId="4" fillId="2" borderId="26" xfId="0" applyNumberFormat="1" applyFont="1" applyFill="1" applyBorder="1" applyAlignment="1" applyProtection="1">
      <alignment horizontal="center" vertical="center"/>
    </xf>
    <xf numFmtId="1" fontId="4" fillId="5" borderId="28" xfId="0" applyNumberFormat="1" applyFont="1" applyFill="1" applyBorder="1" applyAlignment="1" applyProtection="1">
      <alignment horizontal="center" vertical="center"/>
    </xf>
    <xf numFmtId="1" fontId="4" fillId="6" borderId="28" xfId="0" applyNumberFormat="1" applyFont="1" applyFill="1" applyBorder="1" applyAlignment="1" applyProtection="1">
      <alignment horizontal="center" vertical="center"/>
    </xf>
    <xf numFmtId="1" fontId="4" fillId="4" borderId="28" xfId="0" applyNumberFormat="1" applyFont="1" applyFill="1" applyBorder="1" applyAlignment="1" applyProtection="1">
      <alignment horizontal="center" vertical="center"/>
    </xf>
    <xf numFmtId="1" fontId="4" fillId="3" borderId="30" xfId="0" applyNumberFormat="1" applyFont="1" applyFill="1" applyBorder="1" applyAlignment="1" applyProtection="1">
      <alignment horizontal="center" vertical="center"/>
    </xf>
    <xf numFmtId="1" fontId="4" fillId="2" borderId="44" xfId="0" applyNumberFormat="1" applyFont="1" applyFill="1" applyBorder="1" applyAlignment="1" applyProtection="1">
      <alignment horizontal="right" vertical="center"/>
    </xf>
    <xf numFmtId="1" fontId="4" fillId="5" borderId="25" xfId="0" applyNumberFormat="1" applyFont="1" applyFill="1" applyBorder="1" applyAlignment="1" applyProtection="1">
      <alignment horizontal="right" vertical="center"/>
    </xf>
    <xf numFmtId="1" fontId="4" fillId="6" borderId="25" xfId="0" applyNumberFormat="1" applyFont="1" applyFill="1" applyBorder="1" applyAlignment="1" applyProtection="1">
      <alignment horizontal="right" vertical="center"/>
    </xf>
    <xf numFmtId="1" fontId="4" fillId="4" borderId="25" xfId="0" applyNumberFormat="1" applyFont="1" applyFill="1" applyBorder="1" applyAlignment="1" applyProtection="1">
      <alignment horizontal="right" vertical="center"/>
    </xf>
    <xf numFmtId="1" fontId="4" fillId="3" borderId="45" xfId="0" applyNumberFormat="1" applyFont="1" applyFill="1" applyBorder="1" applyAlignment="1" applyProtection="1">
      <alignment horizontal="right" vertical="center"/>
    </xf>
    <xf numFmtId="1" fontId="10" fillId="2" borderId="35" xfId="0" applyNumberFormat="1" applyFont="1" applyFill="1" applyBorder="1" applyAlignment="1" applyProtection="1">
      <alignment horizontal="center" vertical="center"/>
      <protection locked="0"/>
    </xf>
    <xf numFmtId="1" fontId="10" fillId="4" borderId="14" xfId="0" applyNumberFormat="1" applyFont="1" applyFill="1" applyBorder="1" applyAlignment="1" applyProtection="1">
      <alignment horizontal="center" vertical="center"/>
      <protection locked="0"/>
    </xf>
    <xf numFmtId="1" fontId="10" fillId="3" borderId="14" xfId="0" applyNumberFormat="1" applyFont="1" applyFill="1" applyBorder="1" applyAlignment="1" applyProtection="1">
      <alignment horizontal="center" vertical="center"/>
      <protection locked="0"/>
    </xf>
    <xf numFmtId="1" fontId="10" fillId="6" borderId="40" xfId="0" applyNumberFormat="1" applyFont="1" applyFill="1" applyBorder="1" applyAlignment="1" applyProtection="1">
      <alignment horizontal="center" vertical="center"/>
      <protection locked="0"/>
    </xf>
    <xf numFmtId="0" fontId="4" fillId="2" borderId="35" xfId="0" applyNumberFormat="1" applyFont="1" applyFill="1" applyBorder="1" applyAlignment="1">
      <alignment horizontal="center" vertical="center"/>
    </xf>
    <xf numFmtId="0" fontId="4" fillId="5" borderId="14" xfId="0" applyNumberFormat="1" applyFont="1" applyFill="1" applyBorder="1" applyAlignment="1" applyProtection="1">
      <alignment horizontal="center" vertical="center"/>
    </xf>
    <xf numFmtId="0" fontId="4" fillId="4" borderId="14" xfId="0" applyNumberFormat="1" applyFont="1" applyFill="1" applyBorder="1" applyAlignment="1" applyProtection="1">
      <alignment horizontal="center" vertical="center"/>
    </xf>
    <xf numFmtId="164" fontId="5" fillId="7" borderId="2" xfId="0" applyNumberFormat="1" applyFont="1" applyFill="1" applyBorder="1" applyAlignment="1">
      <alignment horizontal="left" vertical="center"/>
    </xf>
    <xf numFmtId="0" fontId="5" fillId="7" borderId="3" xfId="0" applyFont="1" applyFill="1" applyBorder="1" applyAlignment="1" applyProtection="1">
      <alignment horizontal="center" vertical="center"/>
      <protection locked="0"/>
    </xf>
    <xf numFmtId="164" fontId="5" fillId="7" borderId="3" xfId="0" applyNumberFormat="1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6" borderId="13" xfId="0" applyNumberFormat="1" applyFont="1" applyFill="1" applyBorder="1" applyAlignment="1" applyProtection="1">
      <alignment horizontal="center" vertical="center"/>
      <protection locked="0"/>
    </xf>
    <xf numFmtId="0" fontId="4" fillId="6" borderId="0" xfId="0" applyFont="1" applyFill="1" applyAlignment="1">
      <alignment horizontal="center" vertical="center"/>
    </xf>
    <xf numFmtId="9" fontId="4" fillId="7" borderId="16" xfId="0" applyNumberFormat="1" applyFont="1" applyFill="1" applyBorder="1" applyAlignment="1">
      <alignment horizontal="center" vertical="center"/>
    </xf>
    <xf numFmtId="0" fontId="4" fillId="2" borderId="36" xfId="0" applyNumberFormat="1" applyFont="1" applyFill="1" applyBorder="1" applyAlignment="1" applyProtection="1">
      <alignment horizontal="center" vertical="center"/>
      <protection locked="0"/>
    </xf>
    <xf numFmtId="0" fontId="4" fillId="2" borderId="38" xfId="0" applyNumberFormat="1" applyFont="1" applyFill="1" applyBorder="1" applyAlignment="1" applyProtection="1">
      <alignment horizontal="center" vertical="center"/>
    </xf>
    <xf numFmtId="0" fontId="4" fillId="7" borderId="38" xfId="0" applyNumberFormat="1" applyFont="1" applyFill="1" applyBorder="1" applyAlignment="1" applyProtection="1">
      <alignment horizontal="center" vertical="center"/>
      <protection locked="0"/>
    </xf>
    <xf numFmtId="0" fontId="4" fillId="11" borderId="41" xfId="0" applyNumberFormat="1" applyFont="1" applyFill="1" applyBorder="1" applyAlignment="1" applyProtection="1">
      <alignment horizontal="center" vertical="center"/>
      <protection locked="0"/>
    </xf>
    <xf numFmtId="0" fontId="4" fillId="9" borderId="4" xfId="0" applyFont="1" applyFill="1" applyBorder="1" applyAlignment="1" applyProtection="1">
      <alignment vertical="center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2" fontId="0" fillId="0" borderId="0" xfId="0" applyNumberFormat="1"/>
    <xf numFmtId="0" fontId="1" fillId="2" borderId="50" xfId="0" applyFont="1" applyFill="1" applyBorder="1" applyAlignment="1">
      <alignment vertical="center"/>
    </xf>
    <xf numFmtId="0" fontId="1" fillId="2" borderId="42" xfId="0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0" fontId="1" fillId="4" borderId="29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0" fontId="1" fillId="2" borderId="44" xfId="0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0" fontId="1" fillId="3" borderId="25" xfId="0" applyFont="1" applyFill="1" applyBorder="1" applyAlignment="1">
      <alignment vertical="center"/>
    </xf>
    <xf numFmtId="0" fontId="1" fillId="17" borderId="29" xfId="0" applyFont="1" applyFill="1" applyBorder="1" applyAlignment="1">
      <alignment vertical="center"/>
    </xf>
    <xf numFmtId="0" fontId="1" fillId="18" borderId="57" xfId="0" applyFont="1" applyFill="1" applyBorder="1" applyAlignment="1">
      <alignment vertical="center"/>
    </xf>
    <xf numFmtId="2" fontId="1" fillId="4" borderId="25" xfId="0" applyNumberFormat="1" applyFont="1" applyFill="1" applyBorder="1" applyAlignment="1">
      <alignment vertical="center"/>
    </xf>
    <xf numFmtId="2" fontId="1" fillId="3" borderId="25" xfId="0" applyNumberFormat="1" applyFont="1" applyFill="1" applyBorder="1" applyAlignment="1">
      <alignment vertical="center"/>
    </xf>
    <xf numFmtId="0" fontId="1" fillId="5" borderId="57" xfId="0" applyFont="1" applyFill="1" applyBorder="1" applyAlignment="1">
      <alignment vertical="center"/>
    </xf>
    <xf numFmtId="0" fontId="1" fillId="5" borderId="59" xfId="0" applyFont="1" applyFill="1" applyBorder="1" applyAlignment="1">
      <alignment vertical="center"/>
    </xf>
    <xf numFmtId="0" fontId="1" fillId="5" borderId="60" xfId="0" applyFont="1" applyFill="1" applyBorder="1" applyAlignment="1">
      <alignment vertical="center"/>
    </xf>
    <xf numFmtId="0" fontId="1" fillId="5" borderId="33" xfId="0" applyFont="1" applyFill="1" applyBorder="1" applyAlignment="1">
      <alignment vertical="center"/>
    </xf>
    <xf numFmtId="2" fontId="1" fillId="5" borderId="33" xfId="0" applyNumberFormat="1" applyFont="1" applyFill="1" applyBorder="1" applyAlignment="1">
      <alignment vertical="center"/>
    </xf>
    <xf numFmtId="0" fontId="1" fillId="2" borderId="61" xfId="0" applyFont="1" applyFill="1" applyBorder="1" applyAlignment="1">
      <alignment vertical="center"/>
    </xf>
    <xf numFmtId="2" fontId="1" fillId="2" borderId="32" xfId="0" applyNumberFormat="1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19" borderId="3" xfId="0" applyFill="1" applyBorder="1"/>
    <xf numFmtId="2" fontId="0" fillId="19" borderId="3" xfId="0" applyNumberFormat="1" applyFill="1" applyBorder="1"/>
    <xf numFmtId="0" fontId="0" fillId="19" borderId="8" xfId="0" applyFill="1" applyBorder="1"/>
    <xf numFmtId="0" fontId="1" fillId="19" borderId="8" xfId="0" applyFont="1" applyFill="1" applyBorder="1" applyAlignment="1">
      <alignment vertical="center"/>
    </xf>
    <xf numFmtId="0" fontId="1" fillId="19" borderId="4" xfId="0" applyFont="1" applyFill="1" applyBorder="1" applyAlignment="1">
      <alignment vertical="center"/>
    </xf>
    <xf numFmtId="0" fontId="1" fillId="19" borderId="7" xfId="0" applyFont="1" applyFill="1" applyBorder="1" applyAlignment="1">
      <alignment vertical="center"/>
    </xf>
    <xf numFmtId="0" fontId="1" fillId="19" borderId="6" xfId="0" applyFont="1" applyFill="1" applyBorder="1" applyAlignment="1">
      <alignment vertical="center"/>
    </xf>
    <xf numFmtId="0" fontId="1" fillId="19" borderId="62" xfId="0" applyFont="1" applyFill="1" applyBorder="1" applyAlignment="1">
      <alignment vertical="center"/>
    </xf>
    <xf numFmtId="0" fontId="0" fillId="19" borderId="7" xfId="0" applyFill="1" applyBorder="1"/>
    <xf numFmtId="0" fontId="1" fillId="19" borderId="0" xfId="0" applyFont="1" applyFill="1" applyBorder="1" applyAlignment="1">
      <alignment vertical="center"/>
    </xf>
    <xf numFmtId="0" fontId="1" fillId="19" borderId="12" xfId="0" applyFont="1" applyFill="1" applyBorder="1" applyAlignment="1">
      <alignment vertical="center"/>
    </xf>
    <xf numFmtId="0" fontId="0" fillId="19" borderId="10" xfId="0" applyFill="1" applyBorder="1"/>
    <xf numFmtId="0" fontId="0" fillId="19" borderId="6" xfId="0" applyFill="1" applyBorder="1"/>
    <xf numFmtId="0" fontId="0" fillId="19" borderId="12" xfId="0" applyFill="1" applyBorder="1"/>
    <xf numFmtId="0" fontId="0" fillId="19" borderId="5" xfId="0" applyFill="1" applyBorder="1"/>
    <xf numFmtId="0" fontId="0" fillId="19" borderId="9" xfId="0" applyFill="1" applyBorder="1"/>
    <xf numFmtId="0" fontId="0" fillId="19" borderId="4" xfId="0" applyFill="1" applyBorder="1"/>
    <xf numFmtId="0" fontId="0" fillId="19" borderId="11" xfId="0" applyFill="1" applyBorder="1"/>
    <xf numFmtId="0" fontId="1" fillId="2" borderId="26" xfId="0" applyFont="1" applyFill="1" applyBorder="1" applyAlignment="1">
      <alignment horizontal="right" vertical="center"/>
    </xf>
    <xf numFmtId="0" fontId="1" fillId="4" borderId="28" xfId="0" applyFont="1" applyFill="1" applyBorder="1" applyAlignment="1">
      <alignment horizontal="right" vertical="center"/>
    </xf>
    <xf numFmtId="0" fontId="1" fillId="3" borderId="28" xfId="0" applyNumberFormat="1" applyFont="1" applyFill="1" applyBorder="1" applyAlignment="1" applyProtection="1">
      <alignment horizontal="right" vertical="center"/>
    </xf>
    <xf numFmtId="0" fontId="1" fillId="5" borderId="58" xfId="0" applyNumberFormat="1" applyFont="1" applyFill="1" applyBorder="1" applyAlignment="1" applyProtection="1">
      <alignment horizontal="right" vertical="center"/>
    </xf>
    <xf numFmtId="0" fontId="11" fillId="10" borderId="0" xfId="0" applyFont="1" applyFill="1"/>
    <xf numFmtId="0" fontId="12" fillId="10" borderId="0" xfId="0" applyFont="1" applyFill="1"/>
    <xf numFmtId="0" fontId="6" fillId="10" borderId="0" xfId="0" applyFont="1" applyFill="1"/>
    <xf numFmtId="9" fontId="11" fillId="10" borderId="0" xfId="0" applyNumberFormat="1" applyFont="1" applyFill="1"/>
    <xf numFmtId="164" fontId="4" fillId="7" borderId="47" xfId="0" applyNumberFormat="1" applyFont="1" applyFill="1" applyBorder="1" applyAlignment="1">
      <alignment horizontal="center" vertical="center"/>
    </xf>
    <xf numFmtId="164" fontId="4" fillId="7" borderId="48" xfId="0" applyNumberFormat="1" applyFont="1" applyFill="1" applyBorder="1" applyAlignment="1">
      <alignment horizontal="center" vertical="center"/>
    </xf>
    <xf numFmtId="164" fontId="4" fillId="7" borderId="49" xfId="0" applyNumberFormat="1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6" borderId="51" xfId="0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/>
    </xf>
    <xf numFmtId="0" fontId="4" fillId="14" borderId="9" xfId="0" applyFont="1" applyFill="1" applyBorder="1" applyAlignment="1">
      <alignment horizontal="center" vertical="center"/>
    </xf>
    <xf numFmtId="0" fontId="4" fillId="14" borderId="11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1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9" fillId="9" borderId="46" xfId="0" applyFont="1" applyFill="1" applyBorder="1" applyAlignment="1">
      <alignment horizontal="center"/>
    </xf>
    <xf numFmtId="0" fontId="9" fillId="9" borderId="23" xfId="0" applyFont="1" applyFill="1" applyBorder="1" applyAlignment="1">
      <alignment horizontal="center"/>
    </xf>
    <xf numFmtId="0" fontId="9" fillId="9" borderId="24" xfId="0" applyFont="1" applyFill="1" applyBorder="1" applyAlignment="1">
      <alignment horizontal="center"/>
    </xf>
    <xf numFmtId="0" fontId="4" fillId="9" borderId="32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9" borderId="33" xfId="0" applyFont="1" applyFill="1" applyBorder="1" applyAlignment="1">
      <alignment horizontal="center" vertical="center"/>
    </xf>
    <xf numFmtId="0" fontId="4" fillId="8" borderId="16" xfId="0" applyFont="1" applyFill="1" applyBorder="1" applyAlignment="1" applyProtection="1">
      <alignment horizontal="center" vertical="center"/>
    </xf>
    <xf numFmtId="0" fontId="4" fillId="8" borderId="17" xfId="0" applyFont="1" applyFill="1" applyBorder="1" applyAlignment="1" applyProtection="1">
      <alignment horizontal="center" vertical="center"/>
    </xf>
    <xf numFmtId="0" fontId="4" fillId="8" borderId="20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>
      <alignment horizontal="right" vertical="center"/>
    </xf>
    <xf numFmtId="0" fontId="4" fillId="7" borderId="3" xfId="0" applyFont="1" applyFill="1" applyBorder="1" applyAlignment="1">
      <alignment horizontal="right" vertical="center"/>
    </xf>
    <xf numFmtId="2" fontId="8" fillId="12" borderId="52" xfId="0" applyNumberFormat="1" applyFont="1" applyFill="1" applyBorder="1" applyAlignment="1">
      <alignment horizontal="center" vertical="center" wrapText="1"/>
    </xf>
    <xf numFmtId="2" fontId="8" fillId="12" borderId="53" xfId="0" applyNumberFormat="1" applyFont="1" applyFill="1" applyBorder="1" applyAlignment="1">
      <alignment horizontal="center" vertical="center" wrapText="1"/>
    </xf>
    <xf numFmtId="0" fontId="8" fillId="12" borderId="54" xfId="0" applyFont="1" applyFill="1" applyBorder="1" applyAlignment="1">
      <alignment horizontal="center" vertical="center" wrapText="1"/>
    </xf>
    <xf numFmtId="0" fontId="8" fillId="12" borderId="55" xfId="0" applyFont="1" applyFill="1" applyBorder="1" applyAlignment="1">
      <alignment horizontal="center" vertical="center" wrapText="1"/>
    </xf>
    <xf numFmtId="0" fontId="4" fillId="13" borderId="34" xfId="0" applyFont="1" applyFill="1" applyBorder="1" applyAlignment="1" applyProtection="1">
      <alignment horizontal="center" vertical="center"/>
    </xf>
    <xf numFmtId="0" fontId="4" fillId="13" borderId="36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>
      <alignment horizontal="center" vertical="center" textRotation="255"/>
    </xf>
    <xf numFmtId="0" fontId="4" fillId="7" borderId="48" xfId="0" applyFont="1" applyFill="1" applyBorder="1" applyAlignment="1">
      <alignment horizontal="center" vertical="center" textRotation="255"/>
    </xf>
    <xf numFmtId="0" fontId="4" fillId="7" borderId="49" xfId="0" applyFont="1" applyFill="1" applyBorder="1" applyAlignment="1">
      <alignment horizontal="center" vertical="center" textRotation="255"/>
    </xf>
    <xf numFmtId="0" fontId="4" fillId="13" borderId="39" xfId="0" applyFont="1" applyFill="1" applyBorder="1" applyAlignment="1" applyProtection="1">
      <alignment horizontal="center" vertical="center"/>
      <protection locked="0"/>
    </xf>
    <xf numFmtId="0" fontId="4" fillId="13" borderId="41" xfId="0" applyFont="1" applyFill="1" applyBorder="1" applyAlignment="1" applyProtection="1">
      <alignment horizontal="center" vertical="center"/>
      <protection locked="0"/>
    </xf>
    <xf numFmtId="0" fontId="4" fillId="3" borderId="30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2" borderId="26" xfId="0" applyFont="1" applyFill="1" applyBorder="1" applyAlignment="1" applyProtection="1">
      <alignment horizontal="left" vertical="center"/>
    </xf>
    <xf numFmtId="0" fontId="4" fillId="2" borderId="50" xfId="0" applyFont="1" applyFill="1" applyBorder="1" applyAlignment="1" applyProtection="1">
      <alignment horizontal="left" vertical="center"/>
    </xf>
    <xf numFmtId="0" fontId="4" fillId="2" borderId="28" xfId="0" applyFont="1" applyFill="1" applyBorder="1" applyAlignment="1" applyProtection="1">
      <alignment horizontal="left" vertical="center"/>
    </xf>
    <xf numFmtId="0" fontId="4" fillId="2" borderId="15" xfId="0" applyFont="1" applyFill="1" applyBorder="1" applyAlignment="1" applyProtection="1">
      <alignment horizontal="left" vertical="center"/>
    </xf>
    <xf numFmtId="0" fontId="4" fillId="7" borderId="28" xfId="0" applyFont="1" applyFill="1" applyBorder="1" applyAlignment="1" applyProtection="1">
      <alignment horizontal="left" vertical="center"/>
    </xf>
    <xf numFmtId="0" fontId="4" fillId="7" borderId="15" xfId="0" applyFont="1" applyFill="1" applyBorder="1" applyAlignment="1" applyProtection="1">
      <alignment horizontal="left" vertical="center"/>
    </xf>
    <xf numFmtId="0" fontId="4" fillId="11" borderId="30" xfId="0" applyFont="1" applyFill="1" applyBorder="1" applyAlignment="1">
      <alignment horizontal="left" vertical="center"/>
    </xf>
    <xf numFmtId="0" fontId="4" fillId="11" borderId="51" xfId="0" applyFont="1" applyFill="1" applyBorder="1" applyAlignment="1">
      <alignment horizontal="left" vertical="center"/>
    </xf>
    <xf numFmtId="0" fontId="1" fillId="17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18" borderId="30" xfId="0" applyFont="1" applyFill="1" applyBorder="1" applyAlignment="1" applyProtection="1">
      <alignment horizontal="center" vertical="center"/>
      <protection locked="0"/>
    </xf>
    <xf numFmtId="0" fontId="4" fillId="18" borderId="45" xfId="0" applyFont="1" applyFill="1" applyBorder="1" applyAlignment="1" applyProtection="1">
      <alignment horizontal="center" vertical="center"/>
      <protection locked="0"/>
    </xf>
    <xf numFmtId="0" fontId="1" fillId="17" borderId="28" xfId="0" applyFont="1" applyFill="1" applyBorder="1" applyAlignment="1" applyProtection="1">
      <alignment horizontal="center" vertical="center"/>
      <protection locked="0"/>
    </xf>
    <xf numFmtId="0" fontId="1" fillId="17" borderId="25" xfId="0" applyFont="1" applyFill="1" applyBorder="1" applyAlignment="1" applyProtection="1">
      <alignment horizontal="center" vertical="center"/>
      <protection locked="0"/>
    </xf>
    <xf numFmtId="0" fontId="1" fillId="2" borderId="28" xfId="0" applyFont="1" applyFill="1" applyBorder="1" applyAlignment="1" applyProtection="1">
      <alignment horizontal="center" vertical="center"/>
      <protection locked="0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165" fontId="1" fillId="17" borderId="3" xfId="0" applyNumberFormat="1" applyFont="1" applyFill="1" applyBorder="1" applyAlignment="1">
      <alignment horizontal="center" vertical="center"/>
    </xf>
    <xf numFmtId="0" fontId="4" fillId="18" borderId="3" xfId="0" applyFont="1" applyFill="1" applyBorder="1" applyAlignment="1" applyProtection="1">
      <alignment horizontal="center" vertical="center"/>
      <protection locked="0"/>
    </xf>
    <xf numFmtId="0" fontId="1" fillId="17" borderId="44" xfId="0" applyFont="1" applyFill="1" applyBorder="1" applyAlignment="1">
      <alignment horizontal="center" vertical="center"/>
    </xf>
    <xf numFmtId="0" fontId="1" fillId="17" borderId="3" xfId="0" applyFont="1" applyFill="1" applyBorder="1" applyAlignment="1">
      <alignment horizontal="center" vertical="center"/>
    </xf>
    <xf numFmtId="0" fontId="4" fillId="12" borderId="26" xfId="0" applyFont="1" applyFill="1" applyBorder="1" applyAlignment="1" applyProtection="1">
      <alignment horizontal="center" vertical="center" wrapText="1"/>
    </xf>
    <xf numFmtId="0" fontId="4" fillId="12" borderId="27" xfId="0" applyFont="1" applyFill="1" applyBorder="1" applyAlignment="1" applyProtection="1">
      <alignment horizontal="center" vertical="center" wrapText="1"/>
    </xf>
    <xf numFmtId="0" fontId="4" fillId="12" borderId="28" xfId="0" applyFont="1" applyFill="1" applyBorder="1" applyAlignment="1" applyProtection="1">
      <alignment horizontal="center" vertical="center" wrapText="1"/>
    </xf>
    <xf numFmtId="0" fontId="4" fillId="12" borderId="29" xfId="0" applyFont="1" applyFill="1" applyBorder="1" applyAlignment="1" applyProtection="1">
      <alignment horizontal="center" vertical="center" wrapText="1"/>
    </xf>
    <xf numFmtId="0" fontId="4" fillId="16" borderId="56" xfId="0" applyFont="1" applyFill="1" applyBorder="1" applyAlignment="1" applyProtection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20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/>
    </xf>
    <xf numFmtId="0" fontId="1" fillId="2" borderId="44" xfId="0" applyFont="1" applyFill="1" applyBorder="1" applyAlignment="1">
      <alignment horizontal="right" vertical="center"/>
    </xf>
    <xf numFmtId="0" fontId="1" fillId="4" borderId="28" xfId="0" applyFont="1" applyFill="1" applyBorder="1" applyAlignment="1">
      <alignment horizontal="right" vertical="center"/>
    </xf>
    <xf numFmtId="0" fontId="1" fillId="4" borderId="25" xfId="0" applyFont="1" applyFill="1" applyBorder="1" applyAlignment="1">
      <alignment horizontal="right" vertical="center"/>
    </xf>
    <xf numFmtId="0" fontId="4" fillId="3" borderId="28" xfId="0" applyNumberFormat="1" applyFont="1" applyFill="1" applyBorder="1" applyAlignment="1" applyProtection="1">
      <alignment horizontal="right" vertical="center"/>
    </xf>
    <xf numFmtId="0" fontId="4" fillId="3" borderId="25" xfId="0" applyNumberFormat="1" applyFont="1" applyFill="1" applyBorder="1" applyAlignment="1" applyProtection="1">
      <alignment horizontal="right" vertical="center"/>
    </xf>
    <xf numFmtId="0" fontId="4" fillId="5" borderId="30" xfId="0" applyNumberFormat="1" applyFont="1" applyFill="1" applyBorder="1" applyAlignment="1" applyProtection="1">
      <alignment horizontal="right" vertical="center"/>
    </xf>
    <xf numFmtId="0" fontId="4" fillId="5" borderId="45" xfId="0" applyNumberFormat="1" applyFont="1" applyFill="1" applyBorder="1" applyAlignment="1" applyProtection="1">
      <alignment horizontal="right" vertical="center"/>
    </xf>
    <xf numFmtId="0" fontId="1" fillId="5" borderId="3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workbookViewId="0">
      <selection activeCell="D10" sqref="D10"/>
    </sheetView>
  </sheetViews>
  <sheetFormatPr defaultRowHeight="30" customHeight="1" x14ac:dyDescent="0.25"/>
  <cols>
    <col min="1" max="1" width="6.42578125" customWidth="1"/>
    <col min="2" max="2" width="34.28515625" customWidth="1"/>
    <col min="3" max="3" width="24.28515625" customWidth="1"/>
    <col min="4" max="4" width="11.140625" bestFit="1" customWidth="1"/>
    <col min="6" max="6" width="19.140625" customWidth="1"/>
    <col min="7" max="7" width="4.85546875" customWidth="1"/>
    <col min="8" max="8" width="6" customWidth="1"/>
    <col min="9" max="9" width="9.140625" customWidth="1"/>
    <col min="10" max="10" width="12.7109375" customWidth="1"/>
    <col min="11" max="11" width="6.42578125" customWidth="1"/>
    <col min="12" max="12" width="7.42578125" customWidth="1"/>
    <col min="13" max="13" width="14.5703125" customWidth="1"/>
    <col min="14" max="14" width="8.85546875" customWidth="1"/>
    <col min="15" max="15" width="12.42578125" customWidth="1"/>
    <col min="16" max="16" width="10.140625" customWidth="1"/>
    <col min="17" max="17" width="16.140625" bestFit="1" customWidth="1"/>
    <col min="18" max="18" width="6.140625" customWidth="1"/>
  </cols>
  <sheetData>
    <row r="1" spans="1:24" ht="30" customHeight="1" thickTop="1" thickBot="1" x14ac:dyDescent="0.35">
      <c r="A1" s="197"/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11"/>
      <c r="M1" s="7"/>
      <c r="N1" s="8"/>
      <c r="O1" s="57"/>
      <c r="P1" s="57"/>
      <c r="Q1" s="57"/>
      <c r="R1" s="58"/>
      <c r="T1" s="3"/>
      <c r="U1" s="3"/>
      <c r="V1" s="4"/>
      <c r="W1" s="4"/>
      <c r="X1" s="4"/>
    </row>
    <row r="2" spans="1:24" ht="30" customHeight="1" thickTop="1" thickBot="1" x14ac:dyDescent="0.35">
      <c r="A2" s="198"/>
      <c r="B2" s="231" t="s">
        <v>17</v>
      </c>
      <c r="C2" s="232"/>
      <c r="D2" s="126">
        <v>12</v>
      </c>
      <c r="E2" s="257" t="s">
        <v>33</v>
      </c>
      <c r="F2" s="253" t="s">
        <v>32</v>
      </c>
      <c r="G2" s="254"/>
      <c r="H2" s="210"/>
      <c r="I2" s="222" t="s">
        <v>16</v>
      </c>
      <c r="J2" s="223"/>
      <c r="K2" s="69"/>
      <c r="L2" s="224" t="s">
        <v>20</v>
      </c>
      <c r="M2" s="187" t="s">
        <v>22</v>
      </c>
      <c r="N2" s="188"/>
      <c r="O2" s="106">
        <v>110</v>
      </c>
      <c r="P2" s="87">
        <v>400</v>
      </c>
      <c r="Q2" s="184">
        <f>P2/O2*F8+P3/O3*F11+P4/O4*F12+P5/O5*F10</f>
        <v>6.4616363636363641</v>
      </c>
      <c r="R2" s="62"/>
      <c r="T2" s="3"/>
      <c r="U2" s="3"/>
      <c r="V2" s="4"/>
      <c r="X2" s="4"/>
    </row>
    <row r="3" spans="1:24" ht="30" customHeight="1" thickTop="1" thickBot="1" x14ac:dyDescent="0.35">
      <c r="A3" s="198"/>
      <c r="B3" s="233" t="str">
        <f>IF(I3=Лист2!E1,"Концетрация базовой основы (PG), мг/мл",(IF(I3=Лист2!E2,"Концетрация базовой основы (PG), мг/мл",(IF(I3=Лист2!E3,"Концетрация базовой основы (VG), мг/мл","Концетрация базовой основы (PG), мг/мл")))))</f>
        <v>Концетрация базовой основы (PG), мг/мл</v>
      </c>
      <c r="C3" s="234"/>
      <c r="D3" s="127">
        <v>100</v>
      </c>
      <c r="E3" s="130"/>
      <c r="F3" s="255"/>
      <c r="G3" s="256"/>
      <c r="H3" s="211"/>
      <c r="I3" s="227" t="s">
        <v>14</v>
      </c>
      <c r="J3" s="228"/>
      <c r="K3" s="69"/>
      <c r="L3" s="225"/>
      <c r="M3" s="189" t="s">
        <v>27</v>
      </c>
      <c r="N3" s="190"/>
      <c r="O3" s="107">
        <v>500</v>
      </c>
      <c r="P3" s="88">
        <v>130</v>
      </c>
      <c r="Q3" s="185"/>
      <c r="R3" s="62"/>
      <c r="T3" s="3"/>
      <c r="U3" s="3"/>
      <c r="V3" s="4"/>
      <c r="X3" s="4"/>
    </row>
    <row r="4" spans="1:24" ht="30" customHeight="1" thickTop="1" x14ac:dyDescent="0.3">
      <c r="A4" s="198"/>
      <c r="B4" s="235" t="s">
        <v>0</v>
      </c>
      <c r="C4" s="236"/>
      <c r="D4" s="128">
        <v>10</v>
      </c>
      <c r="E4" s="130"/>
      <c r="F4" s="255"/>
      <c r="G4" s="256"/>
      <c r="H4" s="211"/>
      <c r="I4" s="218" t="str">
        <f>IF(D2&lt;D3,"Все верно,","Ошибка")</f>
        <v>Все верно,</v>
      </c>
      <c r="J4" s="219"/>
      <c r="K4" s="69"/>
      <c r="L4" s="225"/>
      <c r="M4" s="191" t="s">
        <v>28</v>
      </c>
      <c r="N4" s="192"/>
      <c r="O4" s="108">
        <v>25</v>
      </c>
      <c r="P4" s="89">
        <v>7</v>
      </c>
      <c r="Q4" s="185"/>
      <c r="R4" s="62"/>
      <c r="T4" s="3"/>
      <c r="U4" s="3"/>
      <c r="V4" s="4"/>
      <c r="X4" s="4"/>
    </row>
    <row r="5" spans="1:24" ht="30" customHeight="1" thickBot="1" x14ac:dyDescent="0.35">
      <c r="A5" s="198"/>
      <c r="B5" s="237" t="s">
        <v>8</v>
      </c>
      <c r="C5" s="238"/>
      <c r="D5" s="129">
        <v>33</v>
      </c>
      <c r="E5" s="130"/>
      <c r="F5" s="229">
        <f>100-D8-D9-D10</f>
        <v>78</v>
      </c>
      <c r="G5" s="230"/>
      <c r="H5" s="212"/>
      <c r="I5" s="220" t="str">
        <f>IF(D14&lt;&gt;100%,"Проверьте %","Можно мешать")</f>
        <v>Можно мешать</v>
      </c>
      <c r="J5" s="221"/>
      <c r="K5" s="69"/>
      <c r="L5" s="226"/>
      <c r="M5" s="193" t="s">
        <v>21</v>
      </c>
      <c r="N5" s="194"/>
      <c r="O5" s="109">
        <v>6</v>
      </c>
      <c r="P5" s="90">
        <v>90</v>
      </c>
      <c r="Q5" s="186"/>
      <c r="R5" s="62"/>
      <c r="T5" s="3"/>
      <c r="U5" s="3"/>
      <c r="V5" s="4"/>
      <c r="X5" s="4"/>
    </row>
    <row r="6" spans="1:24" ht="30" customHeight="1" thickTop="1" thickBot="1" x14ac:dyDescent="0.35">
      <c r="A6" s="198"/>
      <c r="B6" s="207"/>
      <c r="C6" s="207"/>
      <c r="D6" s="208"/>
      <c r="E6" s="208"/>
      <c r="F6" s="208"/>
      <c r="G6" s="208"/>
      <c r="H6" s="208"/>
      <c r="I6" s="208"/>
      <c r="J6" s="209"/>
      <c r="K6" s="69"/>
      <c r="L6" s="6"/>
      <c r="M6" s="59"/>
      <c r="N6" s="63"/>
      <c r="O6" s="56"/>
      <c r="P6" s="61"/>
      <c r="Q6" s="61"/>
      <c r="R6" s="62"/>
      <c r="T6" s="3"/>
      <c r="U6" s="3"/>
      <c r="V6" s="4"/>
      <c r="X6" s="4"/>
    </row>
    <row r="7" spans="1:24" ht="30" customHeight="1" thickTop="1" thickBot="1" x14ac:dyDescent="0.35">
      <c r="A7" s="198"/>
      <c r="B7" s="119" t="s">
        <v>6</v>
      </c>
      <c r="C7" s="120" t="s">
        <v>31</v>
      </c>
      <c r="D7" s="70" t="s">
        <v>13</v>
      </c>
      <c r="E7" s="71" t="s">
        <v>5</v>
      </c>
      <c r="F7" s="213" t="s">
        <v>4</v>
      </c>
      <c r="G7" s="214"/>
      <c r="H7" s="214"/>
      <c r="I7" s="214"/>
      <c r="J7" s="215"/>
      <c r="K7" s="69"/>
      <c r="L7" s="195" t="s">
        <v>18</v>
      </c>
      <c r="M7" s="196"/>
      <c r="N7" s="196"/>
      <c r="O7" s="85"/>
      <c r="P7" s="86">
        <v>2</v>
      </c>
      <c r="Q7" s="68" t="s">
        <v>3</v>
      </c>
      <c r="R7" s="62"/>
      <c r="T7" s="3"/>
      <c r="U7" s="3"/>
      <c r="V7" s="4"/>
      <c r="X7" s="4"/>
    </row>
    <row r="8" spans="1:24" ht="30" customHeight="1" thickTop="1" x14ac:dyDescent="0.3">
      <c r="A8" s="198"/>
      <c r="B8" s="30" t="s">
        <v>11</v>
      </c>
      <c r="C8" s="121"/>
      <c r="D8" s="110">
        <f>F8/D4*100</f>
        <v>12</v>
      </c>
      <c r="E8" s="31" t="s">
        <v>5</v>
      </c>
      <c r="F8" s="38">
        <f>D4/(D3/D2)</f>
        <v>1.2</v>
      </c>
      <c r="G8" s="46" t="s">
        <v>3</v>
      </c>
      <c r="H8" s="31" t="s">
        <v>19</v>
      </c>
      <c r="I8" s="50">
        <f>F8/(1/D5)</f>
        <v>39.599999999999994</v>
      </c>
      <c r="J8" s="25" t="s">
        <v>9</v>
      </c>
      <c r="K8" s="69"/>
      <c r="L8" s="96" t="str">
        <f>IF(F8&gt;=$P$7,TRUNC(F8/$P$7)," ")</f>
        <v xml:space="preserve"> </v>
      </c>
      <c r="M8" s="83" t="str">
        <f>IF(F8&gt;=$P$7,"шприца по"," ")</f>
        <v xml:space="preserve"> </v>
      </c>
      <c r="N8" s="101" t="str">
        <f>IF(F8&gt;=$P$7,$P$7," ")</f>
        <v xml:space="preserve"> </v>
      </c>
      <c r="O8" s="84" t="str">
        <f>IF(F8&gt;=$P$7,"мл, плюс"," ")</f>
        <v xml:space="preserve"> </v>
      </c>
      <c r="P8" s="92">
        <f>IF(L8=" ",(IF(F8=0," ",MOD(F8,$P$7))),(MOD(F8,$P$7)))</f>
        <v>1.2</v>
      </c>
      <c r="Q8" s="39" t="str">
        <f t="shared" ref="Q8:Q12" si="0">IF(P8=" "," ","мл")</f>
        <v>мл</v>
      </c>
      <c r="R8" s="62"/>
      <c r="T8" s="3"/>
      <c r="U8" s="3"/>
      <c r="V8" s="4"/>
      <c r="X8" s="4"/>
    </row>
    <row r="9" spans="1:24" ht="30" customHeight="1" x14ac:dyDescent="0.3">
      <c r="A9" s="198"/>
      <c r="B9" s="32" t="s">
        <v>2</v>
      </c>
      <c r="C9" s="131">
        <v>0</v>
      </c>
      <c r="D9" s="111">
        <f>IF(I3=Лист2!E1,10,(IF(I3=Лист2!E2,5,(IF(I3=Лист2!E3,20,C9)))))</f>
        <v>10</v>
      </c>
      <c r="E9" s="15" t="s">
        <v>5</v>
      </c>
      <c r="F9" s="16">
        <f>D4*D9%</f>
        <v>1</v>
      </c>
      <c r="G9" s="47" t="s">
        <v>3</v>
      </c>
      <c r="H9" s="15" t="s">
        <v>19</v>
      </c>
      <c r="I9" s="51">
        <f>F9/(1/D5)</f>
        <v>33</v>
      </c>
      <c r="J9" s="26" t="s">
        <v>9</v>
      </c>
      <c r="K9" s="69"/>
      <c r="L9" s="97" t="str">
        <f>IF(F9&gt;=$P$7,TRUNC(F9/$P$7)," ")</f>
        <v xml:space="preserve"> </v>
      </c>
      <c r="M9" s="81" t="str">
        <f>IF(F9&gt;=$P$7,"шприца по"," ")</f>
        <v xml:space="preserve"> </v>
      </c>
      <c r="N9" s="102" t="str">
        <f>IF(F9&gt;=$P$7,$P$7," ")</f>
        <v xml:space="preserve"> </v>
      </c>
      <c r="O9" s="82" t="str">
        <f>IF(F9&gt;=$P$7,"мл, плюс"," ")</f>
        <v xml:space="preserve"> </v>
      </c>
      <c r="P9" s="93">
        <f>IF(L9=" ",(IF(F9=0," ",MOD(F9,$P$7))),(MOD(F9,$P$7)))</f>
        <v>1</v>
      </c>
      <c r="Q9" s="40" t="str">
        <f t="shared" si="0"/>
        <v>мл</v>
      </c>
      <c r="R9" s="12"/>
      <c r="T9" s="3"/>
      <c r="U9" s="3"/>
      <c r="V9" s="4"/>
      <c r="X9" s="4"/>
    </row>
    <row r="10" spans="1:24" ht="30" customHeight="1" x14ac:dyDescent="0.25">
      <c r="A10" s="198"/>
      <c r="B10" s="33" t="s">
        <v>1</v>
      </c>
      <c r="C10" s="124"/>
      <c r="D10" s="123">
        <v>0</v>
      </c>
      <c r="E10" s="17" t="s">
        <v>5</v>
      </c>
      <c r="F10" s="18">
        <f>D4*D10%</f>
        <v>0</v>
      </c>
      <c r="G10" s="48" t="s">
        <v>3</v>
      </c>
      <c r="H10" s="55" t="s">
        <v>19</v>
      </c>
      <c r="I10" s="52">
        <f>F10/(1/D5)</f>
        <v>0</v>
      </c>
      <c r="J10" s="27" t="s">
        <v>9</v>
      </c>
      <c r="K10" s="69"/>
      <c r="L10" s="98" t="str">
        <f>IF(F10&gt;=$P$7,TRUNC(F10/$P$7)," ")</f>
        <v xml:space="preserve"> </v>
      </c>
      <c r="M10" s="75" t="str">
        <f>IF(F10&gt;=$P$7,"шприца по"," ")</f>
        <v xml:space="preserve"> </v>
      </c>
      <c r="N10" s="103" t="str">
        <f>IF(F10&gt;=$P$7,$P$7," ")</f>
        <v xml:space="preserve"> </v>
      </c>
      <c r="O10" s="76" t="str">
        <f>IF(F10&gt;=$P$7,"мл, плюс"," ")</f>
        <v xml:space="preserve"> </v>
      </c>
      <c r="P10" s="94" t="str">
        <f>IF(L10=" ",(IF(F10=0," ",MOD(F10,$P$7))),(MOD(F10,$P$7)))</f>
        <v xml:space="preserve"> </v>
      </c>
      <c r="Q10" s="41" t="str">
        <f>IF(P10=" "," ","мл")</f>
        <v xml:space="preserve"> </v>
      </c>
      <c r="R10" s="13"/>
      <c r="X10" s="4"/>
    </row>
    <row r="11" spans="1:24" ht="30" customHeight="1" x14ac:dyDescent="0.3">
      <c r="A11" s="198"/>
      <c r="B11" s="34" t="s">
        <v>10</v>
      </c>
      <c r="C11" s="122"/>
      <c r="D11" s="112">
        <f>F11/D4*100</f>
        <v>43.000000000000007</v>
      </c>
      <c r="E11" s="19" t="s">
        <v>5</v>
      </c>
      <c r="F11" s="20">
        <f>D4-F8-F9-F10-F12</f>
        <v>4.3000000000000007</v>
      </c>
      <c r="G11" s="49" t="s">
        <v>3</v>
      </c>
      <c r="H11" s="19" t="s">
        <v>19</v>
      </c>
      <c r="I11" s="53">
        <f>F11/(1/D5)</f>
        <v>141.9</v>
      </c>
      <c r="J11" s="28" t="s">
        <v>9</v>
      </c>
      <c r="K11" s="69"/>
      <c r="L11" s="99">
        <f>IF(F11&gt;=$P$7,TRUNC(F11/$P$7)," ")</f>
        <v>2</v>
      </c>
      <c r="M11" s="79" t="str">
        <f>IF(F11&gt;=$P$7,"шприца по"," ")</f>
        <v>шприца по</v>
      </c>
      <c r="N11" s="104">
        <f>IF(F11&gt;=$P$7,$P$7," ")</f>
        <v>2</v>
      </c>
      <c r="O11" s="80" t="str">
        <f>IF(F11&gt;=$P$7,"мл, плюс"," ")</f>
        <v>мл, плюс</v>
      </c>
      <c r="P11" s="91">
        <f>IF(L11=" ",(IF(F11=0," ",MOD(F11,$P$7))),(MOD(F11,$P$7)))</f>
        <v>0.30000000000000071</v>
      </c>
      <c r="Q11" s="42" t="str">
        <f t="shared" si="0"/>
        <v>мл</v>
      </c>
      <c r="R11" s="13"/>
      <c r="S11" s="3"/>
      <c r="X11" s="4"/>
    </row>
    <row r="12" spans="1:24" ht="30" customHeight="1" thickBot="1" x14ac:dyDescent="0.35">
      <c r="A12" s="198"/>
      <c r="B12" s="35" t="s">
        <v>7</v>
      </c>
      <c r="C12" s="132">
        <v>83</v>
      </c>
      <c r="D12" s="36">
        <f>IF(I3=Лист2!E1,35,(IF(I3=Лист2!E2,0,(IF(I3=Лист2!E3,Лист2!G1,Калькулятор!C12)))))</f>
        <v>35</v>
      </c>
      <c r="E12" s="37" t="s">
        <v>5</v>
      </c>
      <c r="F12" s="43">
        <f>D4*D12%</f>
        <v>3.5</v>
      </c>
      <c r="G12" s="45" t="s">
        <v>3</v>
      </c>
      <c r="H12" s="37" t="s">
        <v>19</v>
      </c>
      <c r="I12" s="54">
        <f>F12/(1/D5)</f>
        <v>115.5</v>
      </c>
      <c r="J12" s="29" t="s">
        <v>9</v>
      </c>
      <c r="K12" s="69"/>
      <c r="L12" s="100">
        <f>IF(F12&gt;=$P$7,TRUNC(F12/$P$7)," ")</f>
        <v>1</v>
      </c>
      <c r="M12" s="77" t="str">
        <f>IF(F12&gt;=$P$7,"шприца по"," ")</f>
        <v>шприца по</v>
      </c>
      <c r="N12" s="105">
        <f>IF(F12&gt;=$P$7,$P$7," ")</f>
        <v>2</v>
      </c>
      <c r="O12" s="78" t="str">
        <f>IF(F12&gt;=$P$7,"мл, плюс"," ")</f>
        <v>мл, плюс</v>
      </c>
      <c r="P12" s="95">
        <f>IF(L12=" ",(IF(F12=0," ",MOD(F12,$P$7))),(MOD(F12,$P$7)))</f>
        <v>1.5</v>
      </c>
      <c r="Q12" s="44" t="str">
        <f t="shared" si="0"/>
        <v>мл</v>
      </c>
      <c r="R12" s="14"/>
      <c r="S12" s="3"/>
      <c r="X12" s="4"/>
    </row>
    <row r="13" spans="1:24" ht="30" customHeight="1" thickTop="1" thickBot="1" x14ac:dyDescent="0.35">
      <c r="A13" s="198"/>
      <c r="B13" s="202"/>
      <c r="C13" s="202"/>
      <c r="D13" s="203"/>
      <c r="E13" s="203"/>
      <c r="F13" s="203"/>
      <c r="G13" s="203"/>
      <c r="H13" s="204"/>
      <c r="I13" s="205"/>
      <c r="J13" s="206"/>
      <c r="K13" s="69"/>
      <c r="L13" s="6"/>
      <c r="M13" s="59"/>
      <c r="N13" s="60"/>
      <c r="O13" s="60"/>
      <c r="P13" s="60"/>
      <c r="Q13" s="60"/>
      <c r="R13" s="13"/>
      <c r="S13" s="3"/>
      <c r="X13" s="4"/>
    </row>
    <row r="14" spans="1:24" ht="30" customHeight="1" thickTop="1" thickBot="1" x14ac:dyDescent="0.35">
      <c r="A14" s="198"/>
      <c r="B14" s="21" t="s">
        <v>12</v>
      </c>
      <c r="C14" s="125">
        <f>(D8+C9+D10+D11+C12)/100</f>
        <v>1.38</v>
      </c>
      <c r="D14" s="74">
        <f>(SUM(D8:D12))/100</f>
        <v>1</v>
      </c>
      <c r="E14" s="22" t="s">
        <v>5</v>
      </c>
      <c r="F14" s="23">
        <f>SUM(F8:F12)</f>
        <v>10</v>
      </c>
      <c r="G14" s="24" t="s">
        <v>3</v>
      </c>
      <c r="H14" s="72"/>
      <c r="I14" s="216" t="s">
        <v>24</v>
      </c>
      <c r="J14" s="217"/>
      <c r="K14" s="5">
        <v>4</v>
      </c>
      <c r="L14" s="116" t="s">
        <v>23</v>
      </c>
      <c r="M14" s="115">
        <f>Q2/D4*K14</f>
        <v>2.5846545454545455</v>
      </c>
      <c r="N14" s="118" t="s">
        <v>29</v>
      </c>
      <c r="O14" s="114">
        <v>30</v>
      </c>
      <c r="P14" s="117" t="s">
        <v>25</v>
      </c>
      <c r="Q14" s="113">
        <f>M14*O14</f>
        <v>77.539636363636362</v>
      </c>
      <c r="R14" s="64"/>
      <c r="S14" s="3"/>
      <c r="X14" s="4"/>
    </row>
    <row r="15" spans="1:24" ht="30" customHeight="1" thickTop="1" thickBot="1" x14ac:dyDescent="0.35">
      <c r="A15" s="199"/>
      <c r="B15" s="201"/>
      <c r="C15" s="201"/>
      <c r="D15" s="201"/>
      <c r="E15" s="201"/>
      <c r="F15" s="201"/>
      <c r="G15" s="201"/>
      <c r="H15" s="201"/>
      <c r="I15" s="201"/>
      <c r="J15" s="201"/>
      <c r="K15" s="73"/>
      <c r="L15" s="9"/>
      <c r="M15" s="65"/>
      <c r="N15" s="10"/>
      <c r="O15" s="10"/>
      <c r="P15" s="66"/>
      <c r="Q15" s="66"/>
      <c r="R15" s="67"/>
      <c r="S15" s="3"/>
      <c r="X15" s="4"/>
    </row>
    <row r="16" spans="1:24" ht="30" customHeight="1" thickTop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3"/>
      <c r="O16" s="3"/>
      <c r="P16" s="3"/>
      <c r="Q16" s="3"/>
      <c r="R16" s="3"/>
      <c r="S16" s="3"/>
      <c r="X16" s="4"/>
    </row>
    <row r="17" spans="1:24" ht="30" customHeight="1" x14ac:dyDescent="0.3">
      <c r="A17" s="1"/>
      <c r="B17" s="1"/>
      <c r="C17" s="1"/>
      <c r="D17" s="1"/>
      <c r="E17" s="1"/>
      <c r="F17" s="1"/>
      <c r="G17" s="2"/>
      <c r="H17" s="2"/>
      <c r="I17" s="1"/>
      <c r="J17" s="1"/>
      <c r="K17" s="1"/>
      <c r="L17" s="1"/>
      <c r="M17" s="1"/>
      <c r="N17" s="3"/>
      <c r="O17" s="3"/>
      <c r="P17" s="3"/>
      <c r="Q17" s="3"/>
      <c r="R17" s="3"/>
      <c r="S17" s="3"/>
      <c r="X17" s="4"/>
    </row>
    <row r="18" spans="1:24" ht="30" customHeight="1" x14ac:dyDescent="0.3">
      <c r="A18" s="1"/>
      <c r="B18" s="1"/>
      <c r="D18" s="1"/>
      <c r="E18" s="1"/>
      <c r="F18" s="1"/>
      <c r="G18" s="2"/>
      <c r="H18" s="2"/>
      <c r="I18" s="1"/>
      <c r="J18" s="1"/>
      <c r="K18" s="1"/>
      <c r="L18" s="1"/>
      <c r="M18" s="1"/>
      <c r="N18" s="3"/>
      <c r="O18" s="3"/>
      <c r="P18" s="3"/>
      <c r="Q18" s="3"/>
      <c r="R18" s="3"/>
      <c r="S18" s="3"/>
      <c r="X18" s="4"/>
    </row>
    <row r="19" spans="1:24" ht="30" customHeight="1" x14ac:dyDescent="0.3">
      <c r="A19" s="1"/>
      <c r="B19" s="1"/>
      <c r="C19" s="1"/>
      <c r="D19" s="1"/>
      <c r="E19" s="1"/>
      <c r="F19" s="1"/>
      <c r="G19" s="2"/>
      <c r="H19" s="2"/>
      <c r="I19" s="1"/>
      <c r="J19" s="1"/>
      <c r="K19" s="1"/>
      <c r="L19" s="1"/>
      <c r="M19" s="1"/>
      <c r="N19" s="3"/>
      <c r="O19" s="3"/>
      <c r="P19" s="3"/>
      <c r="Q19" s="3"/>
      <c r="R19" s="3"/>
      <c r="S19" s="3"/>
      <c r="T19" s="3"/>
      <c r="U19" s="3"/>
      <c r="V19" s="4"/>
      <c r="W19" s="4"/>
      <c r="X19" s="4"/>
    </row>
    <row r="20" spans="1:24" ht="30" customHeight="1" x14ac:dyDescent="0.3">
      <c r="A20" s="1"/>
      <c r="B20" s="1"/>
      <c r="C20" s="1"/>
      <c r="D20" s="1"/>
      <c r="E20" s="1"/>
      <c r="F20" s="1"/>
      <c r="G20" s="2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4" ht="30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4" ht="30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4" ht="30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4" ht="30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4" ht="30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4" ht="30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4" ht="30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sheetProtection password="C66B" sheet="1" objects="1" scenarios="1" selectLockedCells="1"/>
  <dataConsolidate/>
  <mergeCells count="25">
    <mergeCell ref="B2:C2"/>
    <mergeCell ref="B3:C3"/>
    <mergeCell ref="B4:C4"/>
    <mergeCell ref="B5:C5"/>
    <mergeCell ref="L7:N7"/>
    <mergeCell ref="A1:A15"/>
    <mergeCell ref="B1:K1"/>
    <mergeCell ref="B15:J15"/>
    <mergeCell ref="B13:J13"/>
    <mergeCell ref="B6:J6"/>
    <mergeCell ref="H2:H5"/>
    <mergeCell ref="F7:J7"/>
    <mergeCell ref="I14:J14"/>
    <mergeCell ref="I4:J4"/>
    <mergeCell ref="I5:J5"/>
    <mergeCell ref="I2:J2"/>
    <mergeCell ref="L2:L5"/>
    <mergeCell ref="I3:J3"/>
    <mergeCell ref="F2:G4"/>
    <mergeCell ref="F5:G5"/>
    <mergeCell ref="Q2:Q5"/>
    <mergeCell ref="M2:N2"/>
    <mergeCell ref="M3:N3"/>
    <mergeCell ref="M4:N4"/>
    <mergeCell ref="M5:N5"/>
  </mergeCells>
  <dataValidations count="2">
    <dataValidation errorStyle="warning" operator="greaterThan" allowBlank="1" showInputMessage="1" showErrorMessage="1" errorTitle="Проверьте проценты" sqref="D11"/>
    <dataValidation type="decimal" operator="lessThanOrEqual" allowBlank="1" showInputMessage="1" showErrorMessage="1" error="Проверьте допустимый % глицерина" sqref="C12">
      <formula1>F5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Лист2!$E$1:$E$4</xm:f>
          </x14:formula1>
          <xm:sqref>I3:J3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C6" sqref="C6:F6"/>
    </sheetView>
  </sheetViews>
  <sheetFormatPr defaultRowHeight="15" x14ac:dyDescent="0.25"/>
  <cols>
    <col min="2" max="2" width="21.28515625" customWidth="1"/>
    <col min="6" max="6" width="4.28515625" customWidth="1"/>
    <col min="9" max="9" width="12" customWidth="1"/>
    <col min="10" max="10" width="3.28515625" customWidth="1"/>
    <col min="12" max="12" width="22.85546875" customWidth="1"/>
    <col min="13" max="13" width="4.85546875" customWidth="1"/>
  </cols>
  <sheetData>
    <row r="1" spans="1:14" ht="30" customHeight="1" thickTop="1" thickBot="1" x14ac:dyDescent="0.3">
      <c r="A1" s="173"/>
      <c r="B1" s="175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69"/>
    </row>
    <row r="2" spans="1:14" ht="30" customHeight="1" thickTop="1" thickBot="1" x14ac:dyDescent="0.3">
      <c r="A2" s="174"/>
      <c r="B2" s="163"/>
      <c r="C2" s="240" t="s">
        <v>38</v>
      </c>
      <c r="D2" s="240"/>
      <c r="E2" s="240"/>
      <c r="F2" s="240"/>
      <c r="G2" s="241"/>
      <c r="H2" s="240"/>
      <c r="I2" s="240"/>
      <c r="J2" s="240"/>
      <c r="K2" s="241"/>
      <c r="L2" s="240"/>
      <c r="M2" s="240"/>
      <c r="N2" s="160"/>
    </row>
    <row r="3" spans="1:14" ht="30" customHeight="1" thickTop="1" thickBot="1" x14ac:dyDescent="0.3">
      <c r="A3" s="174"/>
      <c r="B3" s="164"/>
      <c r="C3" s="251" t="s">
        <v>35</v>
      </c>
      <c r="D3" s="251"/>
      <c r="E3" s="251"/>
      <c r="F3" s="251"/>
      <c r="G3" s="165"/>
      <c r="H3" s="252" t="s">
        <v>34</v>
      </c>
      <c r="I3" s="252"/>
      <c r="J3" s="252"/>
      <c r="K3" s="165"/>
      <c r="L3" s="239" t="s">
        <v>44</v>
      </c>
      <c r="M3" s="239"/>
      <c r="N3" s="160"/>
    </row>
    <row r="4" spans="1:14" ht="30" customHeight="1" thickTop="1" thickBot="1" x14ac:dyDescent="0.3">
      <c r="A4" s="160"/>
      <c r="B4" s="155" t="s">
        <v>36</v>
      </c>
      <c r="C4" s="246">
        <v>12</v>
      </c>
      <c r="D4" s="247"/>
      <c r="E4" s="247"/>
      <c r="F4" s="247"/>
      <c r="G4" s="161"/>
      <c r="H4" s="248">
        <v>18</v>
      </c>
      <c r="I4" s="248"/>
      <c r="J4" s="248"/>
      <c r="K4" s="162"/>
      <c r="L4" s="258">
        <v>100</v>
      </c>
      <c r="M4" s="259"/>
      <c r="N4" s="166"/>
    </row>
    <row r="5" spans="1:14" ht="30" customHeight="1" thickTop="1" thickBot="1" x14ac:dyDescent="0.3">
      <c r="A5" s="160"/>
      <c r="B5" s="146" t="s">
        <v>39</v>
      </c>
      <c r="C5" s="244">
        <v>10</v>
      </c>
      <c r="D5" s="245"/>
      <c r="E5" s="245"/>
      <c r="F5" s="245"/>
      <c r="G5" s="161"/>
      <c r="H5" s="249">
        <f>E8/H8*100</f>
        <v>22.432432432432435</v>
      </c>
      <c r="I5" s="249"/>
      <c r="J5" s="249"/>
      <c r="K5" s="162"/>
      <c r="L5" s="167"/>
      <c r="M5" s="167"/>
      <c r="N5" s="166"/>
    </row>
    <row r="6" spans="1:14" ht="30" customHeight="1" thickTop="1" thickBot="1" x14ac:dyDescent="0.3">
      <c r="A6" s="160"/>
      <c r="B6" s="147" t="s">
        <v>37</v>
      </c>
      <c r="C6" s="242" t="s">
        <v>15</v>
      </c>
      <c r="D6" s="243"/>
      <c r="E6" s="243"/>
      <c r="F6" s="243"/>
      <c r="G6" s="161"/>
      <c r="H6" s="250" t="s">
        <v>14</v>
      </c>
      <c r="I6" s="250"/>
      <c r="J6" s="250"/>
      <c r="K6" s="162"/>
      <c r="L6" s="168"/>
      <c r="M6" s="168"/>
      <c r="N6" s="166"/>
    </row>
    <row r="7" spans="1:14" ht="30" customHeight="1" thickTop="1" x14ac:dyDescent="0.25">
      <c r="A7" s="160"/>
      <c r="B7" s="136" t="s">
        <v>43</v>
      </c>
      <c r="C7" s="176">
        <f>E7/'Разбавление основ'!C5*100</f>
        <v>12</v>
      </c>
      <c r="D7" s="134" t="s">
        <v>13</v>
      </c>
      <c r="E7" s="135">
        <f>C4/100*C5</f>
        <v>1.2</v>
      </c>
      <c r="F7" s="143" t="s">
        <v>3</v>
      </c>
      <c r="G7" s="161"/>
      <c r="H7" s="260">
        <f>H4</f>
        <v>18</v>
      </c>
      <c r="I7" s="261"/>
      <c r="J7" s="136" t="s">
        <v>13</v>
      </c>
      <c r="K7" s="161"/>
      <c r="L7" s="156">
        <f>H5/100*H7-E7</f>
        <v>2.8378378378378386</v>
      </c>
      <c r="M7" s="157" t="s">
        <v>3</v>
      </c>
      <c r="N7" s="160"/>
    </row>
    <row r="8" spans="1:14" ht="30" customHeight="1" x14ac:dyDescent="0.25">
      <c r="A8" s="160"/>
      <c r="B8" s="139" t="s">
        <v>40</v>
      </c>
      <c r="C8" s="177">
        <f>100-C9-C10-C7</f>
        <v>83</v>
      </c>
      <c r="D8" s="137" t="s">
        <v>13</v>
      </c>
      <c r="E8" s="138">
        <f>$C$5/100*C8</f>
        <v>8.3000000000000007</v>
      </c>
      <c r="F8" s="144" t="s">
        <v>3</v>
      </c>
      <c r="G8" s="161"/>
      <c r="H8" s="262">
        <f>100-H9-H10-H7</f>
        <v>37</v>
      </c>
      <c r="I8" s="263"/>
      <c r="J8" s="139" t="s">
        <v>13</v>
      </c>
      <c r="K8" s="161"/>
      <c r="L8" s="148"/>
      <c r="M8" s="144" t="s">
        <v>3</v>
      </c>
      <c r="N8" s="160"/>
    </row>
    <row r="9" spans="1:14" ht="30" customHeight="1" x14ac:dyDescent="0.25">
      <c r="A9" s="160"/>
      <c r="B9" s="142" t="s">
        <v>41</v>
      </c>
      <c r="C9" s="178">
        <f>IF($C$6=Лист2!$E$1,35,(IF($C$6=Лист2!$E$2,0,(IF($C$6=Лист2!$E$3,Лист2!G3,B9)))))</f>
        <v>0</v>
      </c>
      <c r="D9" s="140" t="s">
        <v>13</v>
      </c>
      <c r="E9" s="141">
        <f>$C$5/100*C9</f>
        <v>0</v>
      </c>
      <c r="F9" s="145" t="s">
        <v>3</v>
      </c>
      <c r="G9" s="161"/>
      <c r="H9" s="264">
        <f>IF($H$6=Лист2!$E$1,35,(IF($H$6=Лист2!$E$2,0,(IF($H$6=Лист2!$E$3,Лист2!L3,G9)))))</f>
        <v>35</v>
      </c>
      <c r="I9" s="265"/>
      <c r="J9" s="142" t="s">
        <v>13</v>
      </c>
      <c r="K9" s="161"/>
      <c r="L9" s="149">
        <f>H5/100*H9-E9</f>
        <v>7.8513513513513526</v>
      </c>
      <c r="M9" s="145" t="s">
        <v>3</v>
      </c>
      <c r="N9" s="160"/>
    </row>
    <row r="10" spans="1:14" ht="30" customHeight="1" thickBot="1" x14ac:dyDescent="0.3">
      <c r="A10" s="160"/>
      <c r="B10" s="150" t="s">
        <v>42</v>
      </c>
      <c r="C10" s="179">
        <f>IF($C$6=Лист2!$E$1,10,(IF($C$6=Лист2!$E$2,5,(IF($C$6=Лист2!$E$3,20,B10)))))</f>
        <v>5</v>
      </c>
      <c r="D10" s="151" t="s">
        <v>13</v>
      </c>
      <c r="E10" s="152">
        <f>$C$5/100*C10</f>
        <v>0.5</v>
      </c>
      <c r="F10" s="153" t="s">
        <v>3</v>
      </c>
      <c r="G10" s="161"/>
      <c r="H10" s="266">
        <f>IF($H$6=Лист2!$E$1,10,(IF($H$6=Лист2!$E$2,5,(IF($H$6=Лист2!$E$3,20,G10)))))</f>
        <v>10</v>
      </c>
      <c r="I10" s="267"/>
      <c r="J10" s="268" t="s">
        <v>13</v>
      </c>
      <c r="K10" s="161"/>
      <c r="L10" s="154">
        <f>H5/100*H10-E10</f>
        <v>1.7432432432432439</v>
      </c>
      <c r="M10" s="153" t="s">
        <v>3</v>
      </c>
      <c r="N10" s="160"/>
    </row>
    <row r="11" spans="1:14" ht="30" customHeight="1" thickTop="1" thickBot="1" x14ac:dyDescent="0.3">
      <c r="A11" s="172"/>
      <c r="B11" s="158"/>
      <c r="C11" s="158"/>
      <c r="D11" s="158"/>
      <c r="E11" s="158"/>
      <c r="F11" s="158"/>
      <c r="G11" s="171"/>
      <c r="H11" s="158"/>
      <c r="I11" s="158"/>
      <c r="J11" s="158"/>
      <c r="K11" s="171"/>
      <c r="L11" s="158"/>
      <c r="M11" s="159"/>
      <c r="N11" s="170"/>
    </row>
    <row r="12" spans="1:14" ht="30" customHeight="1" thickTop="1" x14ac:dyDescent="0.25">
      <c r="E12" s="133"/>
    </row>
    <row r="13" spans="1:14" ht="30" customHeight="1" x14ac:dyDescent="0.25"/>
    <row r="14" spans="1:14" ht="30" customHeight="1" x14ac:dyDescent="0.25"/>
    <row r="15" spans="1:14" ht="30" customHeight="1" x14ac:dyDescent="0.25"/>
    <row r="16" spans="1:14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</sheetData>
  <sheetProtection password="C66B" sheet="1" objects="1" scenarios="1" selectLockedCells="1"/>
  <mergeCells count="15">
    <mergeCell ref="L3:M3"/>
    <mergeCell ref="C2:M2"/>
    <mergeCell ref="H9:I9"/>
    <mergeCell ref="H10:I10"/>
    <mergeCell ref="C6:F6"/>
    <mergeCell ref="C5:F5"/>
    <mergeCell ref="C4:F4"/>
    <mergeCell ref="H4:J4"/>
    <mergeCell ref="H5:J5"/>
    <mergeCell ref="H6:J6"/>
    <mergeCell ref="C3:F3"/>
    <mergeCell ref="H7:I7"/>
    <mergeCell ref="H8:I8"/>
    <mergeCell ref="H3:J3"/>
    <mergeCell ref="L4:M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Лист2!$E$1:$E$2</xm:f>
          </x14:formula1>
          <xm:sqref>C6:F6 H6:J6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E20" sqref="E20"/>
    </sheetView>
  </sheetViews>
  <sheetFormatPr defaultRowHeight="15" x14ac:dyDescent="0.25"/>
  <cols>
    <col min="5" max="5" width="20.140625" customWidth="1"/>
    <col min="7" max="7" width="20.5703125" customWidth="1"/>
  </cols>
  <sheetData>
    <row r="1" spans="1:7" ht="18.75" x14ac:dyDescent="0.3">
      <c r="A1" s="180">
        <v>0</v>
      </c>
      <c r="B1" s="181">
        <v>6</v>
      </c>
      <c r="C1" s="181">
        <v>3</v>
      </c>
      <c r="D1" s="181">
        <v>3</v>
      </c>
      <c r="E1" s="182" t="s">
        <v>14</v>
      </c>
      <c r="F1" s="183"/>
      <c r="G1" s="180">
        <f>80-Калькулятор!D8-Калькулятор!D10</f>
        <v>68</v>
      </c>
    </row>
    <row r="2" spans="1:7" ht="18.75" x14ac:dyDescent="0.3">
      <c r="A2" s="180">
        <f t="shared" ref="A2:A9" si="0">A1+0.5</f>
        <v>0.5</v>
      </c>
      <c r="B2" s="181">
        <v>12</v>
      </c>
      <c r="C2" s="181">
        <f>C1+3</f>
        <v>6</v>
      </c>
      <c r="D2" s="181">
        <v>6</v>
      </c>
      <c r="E2" s="182" t="s">
        <v>15</v>
      </c>
      <c r="F2" s="183"/>
      <c r="G2" s="180"/>
    </row>
    <row r="3" spans="1:7" ht="18.75" x14ac:dyDescent="0.3">
      <c r="A3" s="180">
        <f t="shared" si="0"/>
        <v>1</v>
      </c>
      <c r="B3" s="181">
        <v>18</v>
      </c>
      <c r="C3" s="181">
        <f t="shared" ref="C3:C15" si="1">C2+3</f>
        <v>9</v>
      </c>
      <c r="D3" s="181">
        <v>10</v>
      </c>
      <c r="E3" s="182" t="s">
        <v>26</v>
      </c>
      <c r="F3" s="183"/>
      <c r="G3" s="180">
        <f>80-'Разбавление основ'!C10-'Разбавление основ'!E7</f>
        <v>73.8</v>
      </c>
    </row>
    <row r="4" spans="1:7" ht="18.75" x14ac:dyDescent="0.3">
      <c r="A4" s="180">
        <f t="shared" si="0"/>
        <v>1.5</v>
      </c>
      <c r="B4" s="181">
        <v>24</v>
      </c>
      <c r="C4" s="181">
        <f t="shared" si="1"/>
        <v>12</v>
      </c>
      <c r="D4" s="181">
        <v>30</v>
      </c>
      <c r="E4" s="182" t="s">
        <v>30</v>
      </c>
      <c r="F4" s="183"/>
      <c r="G4" s="180"/>
    </row>
    <row r="5" spans="1:7" ht="18.75" x14ac:dyDescent="0.3">
      <c r="A5" s="180">
        <f t="shared" si="0"/>
        <v>2</v>
      </c>
      <c r="B5" s="181"/>
      <c r="C5" s="181">
        <f t="shared" si="1"/>
        <v>15</v>
      </c>
      <c r="D5" s="181">
        <v>50</v>
      </c>
      <c r="E5" s="180"/>
      <c r="F5" s="183"/>
      <c r="G5" s="180"/>
    </row>
    <row r="6" spans="1:7" ht="18.75" x14ac:dyDescent="0.3">
      <c r="A6" s="180">
        <f t="shared" si="0"/>
        <v>2.5</v>
      </c>
      <c r="B6" s="181"/>
      <c r="C6" s="181">
        <f t="shared" si="1"/>
        <v>18</v>
      </c>
      <c r="D6" s="181">
        <v>100</v>
      </c>
      <c r="E6" s="180"/>
      <c r="F6" s="180"/>
      <c r="G6" s="180"/>
    </row>
    <row r="7" spans="1:7" ht="18.75" x14ac:dyDescent="0.3">
      <c r="A7" s="180">
        <f t="shared" si="0"/>
        <v>3</v>
      </c>
      <c r="B7" s="180"/>
      <c r="C7" s="181">
        <f t="shared" si="1"/>
        <v>21</v>
      </c>
      <c r="D7" s="181">
        <v>250</v>
      </c>
      <c r="E7" s="180"/>
      <c r="F7" s="180"/>
      <c r="G7" s="180"/>
    </row>
    <row r="8" spans="1:7" ht="18.75" x14ac:dyDescent="0.3">
      <c r="A8" s="180">
        <f t="shared" si="0"/>
        <v>3.5</v>
      </c>
      <c r="B8" s="181"/>
      <c r="C8" s="181">
        <f t="shared" si="1"/>
        <v>24</v>
      </c>
      <c r="D8" s="181">
        <v>500</v>
      </c>
      <c r="E8" s="180"/>
      <c r="F8" s="180"/>
      <c r="G8" s="180"/>
    </row>
    <row r="9" spans="1:7" ht="18.75" x14ac:dyDescent="0.3">
      <c r="A9" s="180">
        <f t="shared" si="0"/>
        <v>4</v>
      </c>
      <c r="B9" s="181"/>
      <c r="C9" s="181">
        <f t="shared" si="1"/>
        <v>27</v>
      </c>
      <c r="D9" s="181">
        <v>1000</v>
      </c>
      <c r="E9" s="180"/>
      <c r="F9" s="180"/>
      <c r="G9" s="180"/>
    </row>
    <row r="10" spans="1:7" ht="18.75" x14ac:dyDescent="0.3">
      <c r="A10" s="180">
        <f>A9+1</f>
        <v>5</v>
      </c>
      <c r="B10" s="180"/>
      <c r="C10" s="181">
        <f>C9+3</f>
        <v>30</v>
      </c>
      <c r="D10" s="180"/>
      <c r="E10" s="180"/>
      <c r="F10" s="180"/>
      <c r="G10" s="180"/>
    </row>
    <row r="11" spans="1:7" ht="18.75" x14ac:dyDescent="0.3">
      <c r="A11" s="180">
        <v>10</v>
      </c>
      <c r="B11" s="180"/>
      <c r="C11" s="181">
        <f t="shared" si="1"/>
        <v>33</v>
      </c>
      <c r="D11" s="180"/>
      <c r="E11" s="180"/>
      <c r="F11" s="180"/>
      <c r="G11" s="180"/>
    </row>
    <row r="12" spans="1:7" ht="18.75" x14ac:dyDescent="0.3">
      <c r="A12" s="180">
        <v>15</v>
      </c>
      <c r="B12" s="180"/>
      <c r="C12" s="181">
        <f t="shared" si="1"/>
        <v>36</v>
      </c>
      <c r="D12" s="180"/>
      <c r="E12" s="180"/>
      <c r="F12" s="180"/>
      <c r="G12" s="180"/>
    </row>
    <row r="13" spans="1:7" ht="18.75" x14ac:dyDescent="0.3">
      <c r="A13" s="180">
        <v>20</v>
      </c>
      <c r="B13" s="180"/>
      <c r="C13" s="181">
        <f t="shared" si="1"/>
        <v>39</v>
      </c>
      <c r="D13" s="180"/>
      <c r="E13" s="180"/>
      <c r="F13" s="180"/>
      <c r="G13" s="180"/>
    </row>
    <row r="14" spans="1:7" ht="18.75" x14ac:dyDescent="0.3">
      <c r="A14" s="180">
        <v>25</v>
      </c>
      <c r="B14" s="180"/>
      <c r="C14" s="181">
        <f t="shared" si="1"/>
        <v>42</v>
      </c>
      <c r="D14" s="180"/>
      <c r="E14" s="180"/>
      <c r="F14" s="180"/>
      <c r="G14" s="180"/>
    </row>
    <row r="15" spans="1:7" ht="18.75" x14ac:dyDescent="0.3">
      <c r="A15" s="180">
        <v>30</v>
      </c>
      <c r="B15" s="180"/>
      <c r="C15" s="181">
        <f t="shared" si="1"/>
        <v>45</v>
      </c>
      <c r="D15" s="180"/>
      <c r="E15" s="180"/>
      <c r="F15" s="180"/>
      <c r="G15" s="180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  <row r="41" spans="1:1" x14ac:dyDescent="0.25">
      <c r="A41" s="4"/>
    </row>
    <row r="42" spans="1:1" x14ac:dyDescent="0.25">
      <c r="A42" s="4"/>
    </row>
    <row r="43" spans="1:1" x14ac:dyDescent="0.25">
      <c r="A43" s="4"/>
    </row>
    <row r="44" spans="1:1" x14ac:dyDescent="0.25">
      <c r="A44" s="4"/>
    </row>
    <row r="45" spans="1:1" x14ac:dyDescent="0.25">
      <c r="A45" s="4"/>
    </row>
    <row r="46" spans="1:1" x14ac:dyDescent="0.25">
      <c r="A46" s="4"/>
    </row>
    <row r="47" spans="1:1" x14ac:dyDescent="0.25">
      <c r="A47" s="4"/>
    </row>
    <row r="48" spans="1:1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</sheetData>
  <sheetProtection password="C66B"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Калькулятор</vt:lpstr>
      <vt:lpstr>Разбавление основ</vt:lpstr>
      <vt:lpstr>Лист2</vt:lpstr>
      <vt:lpstr>БазоваяОснова</vt:lpstr>
      <vt:lpstr>Концетрация_базовой_основы__мг_мл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Журавлев Евгени</dc:creator>
  <cp:lastModifiedBy>Журавлев Евгени</cp:lastModifiedBy>
  <dcterms:created xsi:type="dcterms:W3CDTF">2012-06-18T12:16:42Z</dcterms:created>
  <dcterms:modified xsi:type="dcterms:W3CDTF">2012-06-24T05:33:32Z</dcterms:modified>
</cp:coreProperties>
</file>